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chughes\OneDrive - Detroit Economic Growth Corporatiron\DEGC\DBRA\"/>
    </mc:Choice>
  </mc:AlternateContent>
  <xr:revisionPtr revIDLastSave="0" documentId="8_{B4C48010-A9EE-4920-8521-35FDC987A6A4}" xr6:coauthVersionLast="47" xr6:coauthVersionMax="47" xr10:uidLastSave="{00000000-0000-0000-0000-000000000000}"/>
  <workbookProtection workbookAlgorithmName="SHA-512" workbookHashValue="S8xC8T9dVlGcLltNAR5aGORrHfOfqffr2tzomIRlPaxtUcuxsaZHEQ8mSqCx5Kl0/H++iOWwhm8gzYjlMrpvJQ==" workbookSaltValue="RWNCsIbrInb3rK6GVsFS3Q==" workbookSpinCount="100000" lockStructure="1"/>
  <bookViews>
    <workbookView xWindow="-98" yWindow="-98" windowWidth="20715" windowHeight="13276" activeTab="1" xr2:uid="{E713418D-34B6-4DD8-A98A-A2D1BEE43A44}"/>
  </bookViews>
  <sheets>
    <sheet name="Instructions" sheetId="22" r:id="rId1"/>
    <sheet name="1. Utility Allowance" sheetId="4" r:id="rId2"/>
    <sheet name="2. Housing TIF" sheetId="7" r:id="rId3"/>
    <sheet name="DHC Utility Schedule" sheetId="23" r:id="rId4"/>
    <sheet name="AMI Schedule" sheetId="2" r:id="rId5"/>
    <sheet name="Dropdown Lists" sheetId="24" state="hidden" r:id="rId6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FDS_HYPERLINK_TOGGLE_STATE__" hidden="1">"ON"</definedName>
    <definedName name="__OK2" hidden="1">{#N/A,#N/A,FALSE,"Cover";#N/A,#N/A,FALSE,"LUMI";#N/A,#N/A,FALSE,"COMD";#N/A,#N/A,FALSE,"Valuation";#N/A,#N/A,FALSE,"Assumptions";#N/A,#N/A,FALSE,"Pooling";#N/A,#N/A,FALSE,"BalanceSheet"}</definedName>
    <definedName name="_1__123Graph_ACHART_3" hidden="1">#REF!</definedName>
    <definedName name="_10__123Graph_ACHART_2" hidden="1">#REF!</definedName>
    <definedName name="_12__123Graph_ACHART_4" hidden="1">#REF!</definedName>
    <definedName name="_15__123Graph_ACHART_3" hidden="1">#REF!</definedName>
    <definedName name="_15__123Graph_BCHART_1" hidden="1">#REF!</definedName>
    <definedName name="_18__123Graph_BCHART_2" hidden="1">#REF!</definedName>
    <definedName name="_2__123Graph_ACHART_4" hidden="1">#REF!</definedName>
    <definedName name="_20__123Graph_ACHART_4" hidden="1">#REF!</definedName>
    <definedName name="_21__123Graph_BCHART_3" hidden="1">#REF!</definedName>
    <definedName name="_24__123Graph_LBL_ACHART_1" hidden="1">#REF!</definedName>
    <definedName name="_25__123Graph_BCHART_1" hidden="1">#REF!</definedName>
    <definedName name="_27__123Graph_LBL_ACHART_2" hidden="1">#REF!</definedName>
    <definedName name="_3__123Graph_ACHART_1" hidden="1">#REF!</definedName>
    <definedName name="_3__123Graph_ACHART_5" hidden="1">#REF!</definedName>
    <definedName name="_30__123Graph_BCHART_2" hidden="1">#REF!</definedName>
    <definedName name="_30__123Graph_LBL_ACHART_3" hidden="1">#REF!</definedName>
    <definedName name="_33__123Graph_LBL_ACHART_4" hidden="1">#REF!</definedName>
    <definedName name="_35__123Graph_BCHART_3" hidden="1">#REF!</definedName>
    <definedName name="_36__123Graph_LBL_BCHART_1" hidden="1">#REF!</definedName>
    <definedName name="_39__123Graph_LBL_BCHART_2" hidden="1">#REF!</definedName>
    <definedName name="_4__123Graph_ACHART_6" hidden="1">#REF!</definedName>
    <definedName name="_40__123Graph_LBL_ACHART_1" hidden="1">#REF!</definedName>
    <definedName name="_42__123Graph_LBL_BCHART_3" hidden="1">#REF!</definedName>
    <definedName name="_45__123Graph_LBL_ACHART_2" hidden="1">#REF!</definedName>
    <definedName name="_45__123Graph_XCHART_1" hidden="1">#REF!</definedName>
    <definedName name="_48__123Graph_XCHART_2" hidden="1">#REF!</definedName>
    <definedName name="_5__123Graph_ACHART_1" hidden="1">#REF!</definedName>
    <definedName name="_5__123Graph_BCHART_3" hidden="1">#REF!</definedName>
    <definedName name="_50__123Graph_LBL_ACHART_3" hidden="1">#REF!</definedName>
    <definedName name="_51__123Graph_XCHART_3" hidden="1">#REF!</definedName>
    <definedName name="_54__123Graph_XCHART_4" hidden="1">#REF!</definedName>
    <definedName name="_55__123Graph_LBL_ACHART_4" hidden="1">#REF!</definedName>
    <definedName name="_56_0_Table1_" hidden="1">#REF!</definedName>
    <definedName name="_58_0_Table2_" hidden="1">#REF!</definedName>
    <definedName name="_6__123Graph_ACHART_2" hidden="1">#REF!</definedName>
    <definedName name="_6__123Graph_XCHART_4" hidden="1">#REF!</definedName>
    <definedName name="_60__123Graph_LBL_BCHART_1" hidden="1">#REF!</definedName>
    <definedName name="_65__123Graph_LBL_BCHART_2" hidden="1">#REF!</definedName>
    <definedName name="_7__123Graph_XCHART_5" hidden="1">#REF!</definedName>
    <definedName name="_70__123Graph_LBL_BCHART_3" hidden="1">#REF!</definedName>
    <definedName name="_75__123Graph_XCHART_1" hidden="1">#REF!</definedName>
    <definedName name="_8__123Graph_XCHART_6" hidden="1">#REF!</definedName>
    <definedName name="_80__123Graph_XCHART_2" hidden="1">#REF!</definedName>
    <definedName name="_85__123Graph_XCHART_3" hidden="1">#REF!</definedName>
    <definedName name="_9__123Graph_ACHART_3" hidden="1">#REF!</definedName>
    <definedName name="_90__123Graph_XCHART_4" hidden="1">#REF!</definedName>
    <definedName name="_92_0_Table1_" hidden="1">#REF!</definedName>
    <definedName name="_94_0_Table2_" hidden="1">#REF!</definedName>
    <definedName name="_Fill" hidden="1">#REF!</definedName>
    <definedName name="_Key1" hidden="1">#REF!</definedName>
    <definedName name="_Key2" hidden="1">#REF!</definedName>
    <definedName name="_OK2" hidden="1">{#N/A,#N/A,FALSE,"Cover";#N/A,#N/A,FALSE,"LUMI";#N/A,#N/A,FALSE,"COMD";#N/A,#N/A,FALSE,"Valuation";#N/A,#N/A,FALSE,"Assumptions";#N/A,#N/A,FALSE,"Pooling";#N/A,#N/A,FALSE,"BalanceSheet"}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Regression_Out" hidden="1">#REF!</definedName>
    <definedName name="_regression_out1" hidden="1">#REF!</definedName>
    <definedName name="_Regression_X" hidden="1">#REF!</definedName>
    <definedName name="_regression_x1" hidden="1">#REF!</definedName>
    <definedName name="_Regression_Y" hidden="1">#REF!</definedName>
    <definedName name="_regression_y1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Access_Button" hidden="1">"Loan_Front_End_Input_List"</definedName>
    <definedName name="AccessDatabase" hidden="1">"C:\My Documents\DAVE\MODELS\Cash at Risk\Loan Front End.mdb"</definedName>
    <definedName name="Address">#REF!</definedName>
    <definedName name="Affordable_Acq">#REF!</definedName>
    <definedName name="Affordable_Hard">#REF!</definedName>
    <definedName name="Affordable_Soft">#REF!</definedName>
    <definedName name="Affordable_Total_Dev_Costs">#REF!</definedName>
    <definedName name="Affordable_Unit_Percentage">#REF!</definedName>
    <definedName name="Affordable_Units">#REF!</definedName>
    <definedName name="Air_Conditioning">'1. Utility Allowance'!$C$20</definedName>
    <definedName name="Air_Conditioning2">'1. Utility Allowance'!$C$36</definedName>
    <definedName name="Air_Conditioning3">'1. Utility Allowance'!$C$52</definedName>
    <definedName name="akdlk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anscount" hidden="1">1</definedName>
    <definedName name="AS2DocOpenMode" hidden="1">"AS2DocumentEdit"</definedName>
    <definedName name="ashish" hidden="1">{"'Assump'!$F$6:$J$6"}</definedName>
    <definedName name="Assumptions1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b" hidden="1">{"Data Input",#N/A,TRUE,"Data Input";"10-Yr Cash Flow",#N/A,TRUE,"Cash Flow";"10-Yr Value",#N/A,TRUE,"Value "}</definedName>
    <definedName name="Base_Value">#REF!</definedName>
    <definedName name="be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BuildingTV">#REF!</definedName>
    <definedName name="cat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cbre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cghj" hidden="1">{"ReportTop",#N/A,FALSE,"report top"}</definedName>
    <definedName name="ChangeRange" hidden="1">[0]!ChangeRange</definedName>
    <definedName name="Comm_Duration">#REF!</definedName>
    <definedName name="Comm_SF">#REF!</definedName>
    <definedName name="Comm_SF_Percentage">#REF!</definedName>
    <definedName name="CommAbatement">#REF!</definedName>
    <definedName name="Comp">#REF!</definedName>
    <definedName name="comps" hidden="1">{#N/A,#N/A,FALSE,"Cover";#N/A,#N/A,FALSE,"LUMI";#N/A,#N/A,FALSE,"COMD";#N/A,#N/A,FALSE,"Valuation";#N/A,#N/A,FALSE,"Assumptions";#N/A,#N/A,FALSE,"Pooling";#N/A,#N/A,FALSE,"BalanceSheet"}</definedName>
    <definedName name="ContentsHelp" hidden="1">[0]!ContentsHelp</definedName>
    <definedName name="Cooking_Source">'1. Utility Allowance'!$C$12</definedName>
    <definedName name="Cooking_Source2">'1. Utility Allowance'!$C$28</definedName>
    <definedName name="Cooking_Source3">'1. Utility Allowance'!$C$44</definedName>
    <definedName name="Cost">#REF!</definedName>
    <definedName name="CreateTable" hidden="1">[0]!CreateTable</definedName>
    <definedName name="Cwvu.GREY_ALL." hidden="1">#REF!</definedName>
    <definedName name="d" hidden="1">{#N/A,#N/A,FALSE,"Bennington";#N/A,#N/A,FALSE,"Castle Court";#N/A,#N/A,FALSE,"Century Hills";#N/A,#N/A,FALSE,"Edgewater Hills";#N/A,#N/A,FALSE,"Edgewater Terrace";#N/A,#N/A,FALSE,"Edgewater Village";#N/A,#N/A,FALSE,"Fairfax";#N/A,#N/A,FALSE,"Gen. Wash.";#N/A,#N/A,FALSE,"Huntington-Unfurnished";#N/A,#N/A,FALSE,"Huntington-Furnished";#N/A,#N/A,FALSE,"Iris Court";#N/A,#N/A,FALSE,"North Park";#N/A,#N/A,FALSE,"Talbot Woods";#N/A,#N/A,FALSE,"Parkview";#N/A,#N/A,FALSE,"Westgate"}</definedName>
    <definedName name="dag" hidden="1">{"Total",#N/A,FALSE,"Six Fields";"PDP",#N/A,FALSE,"Six Fields";"PNP",#N/A,FALSE,"Six Fields";"PUD",#N/A,FALSE,"Six Fields";"Prob",#N/A,FALSE,"Six Fields"}</definedName>
    <definedName name="DDA_Status">#REF!</definedName>
    <definedName name="dddddd" hidden="1">{#N/A,#N/A,FALSE,"CAPREIT"}</definedName>
    <definedName name="ddddddd" hidden="1">{#N/A,#N/A,FALSE,"CAPREIT"}</definedName>
    <definedName name="Debt_Calc1_Amort" hidden="1">#REF!</definedName>
    <definedName name="Debt_Calc1_CapExEnd" hidden="1">#REF!</definedName>
    <definedName name="Debt_Calc1_Draw" hidden="1">#REF!</definedName>
    <definedName name="Debt_Calc1_End" hidden="1">#REF!</definedName>
    <definedName name="Debt_Calc1_InitialBalance" hidden="1">#REF!</definedName>
    <definedName name="Debt_Calc1_IO" hidden="1">#REF!</definedName>
    <definedName name="Debt_Calc1_IsPrepaid" hidden="1">#REF!</definedName>
    <definedName name="Debt_Calc1_IsRefied" hidden="1">#REF!</definedName>
    <definedName name="Debt_Calc1_Maturity" hidden="1">#REF!</definedName>
    <definedName name="Debt_Calc1_Start" hidden="1">#REF!</definedName>
    <definedName name="Debt_Calc1_Term" hidden="1">#REF!</definedName>
    <definedName name="Debt_Calc1_Year" hidden="1">#REF!</definedName>
    <definedName name="Debt_Calc2_Amort" hidden="1">#REF!</definedName>
    <definedName name="Debt_Calc2_CapExEnd" hidden="1">#REF!</definedName>
    <definedName name="Debt_Calc2_Draw" hidden="1">#REF!</definedName>
    <definedName name="Debt_Calc2_End" hidden="1">#REF!</definedName>
    <definedName name="Debt_Calc2_InitialBalance" hidden="1">#REF!</definedName>
    <definedName name="Debt_Calc2_IO" hidden="1">#REF!</definedName>
    <definedName name="Debt_Calc2_IsPrepaid" hidden="1">#REF!</definedName>
    <definedName name="Debt_Calc2_IsRefied" hidden="1">#REF!</definedName>
    <definedName name="Debt_Calc2_Maturity" hidden="1">#REF!</definedName>
    <definedName name="Debt_Calc2_Start" hidden="1">#REF!</definedName>
    <definedName name="Debt_Calc2_Term" hidden="1">#REF!</definedName>
    <definedName name="Debt_Calc2_Year" hidden="1">#REF!</definedName>
    <definedName name="Debt_Calc3_Amort" hidden="1">#REF!</definedName>
    <definedName name="Debt_Calc3_CapExEnd" hidden="1">#REF!</definedName>
    <definedName name="Debt_Calc3_Draw" hidden="1">#REF!</definedName>
    <definedName name="Debt_Calc3_End" hidden="1">#REF!</definedName>
    <definedName name="Debt_Calc3_InitialBalance" hidden="1">#REF!</definedName>
    <definedName name="Debt_Calc3_IO" hidden="1">#REF!</definedName>
    <definedName name="Debt_Calc3_IsPrepaid" hidden="1">#REF!</definedName>
    <definedName name="Debt_Calc3_Maturity" hidden="1">#REF!</definedName>
    <definedName name="Debt_Calc3_Refi1" hidden="1">#REF!</definedName>
    <definedName name="Debt_Calc3_Refi2" hidden="1">#REF!</definedName>
    <definedName name="Debt_Calc3_Start" hidden="1">#REF!</definedName>
    <definedName name="Debt_Calc3_Term" hidden="1">#REF!</definedName>
    <definedName name="Debt_CalcType2" hidden="1">#REF!</definedName>
    <definedName name="Debt_CalcType3" hidden="1">#REF!</definedName>
    <definedName name="Debt_CalcType4" hidden="1">#REF!</definedName>
    <definedName name="Debt_CalcType5" hidden="1">#REF!</definedName>
    <definedName name="Debt_CalcTypes" hidden="1">#REF!</definedName>
    <definedName name="Debt_FundType1" hidden="1">#REF!</definedName>
    <definedName name="Debt_FundType2" hidden="1">#REF!</definedName>
    <definedName name="Debt_FundType3" hidden="1">#REF!</definedName>
    <definedName name="Debt_FundTypes" hidden="1">#REF!</definedName>
    <definedName name="DEBT_InitialBalance" hidden="1">#REF!</definedName>
    <definedName name="Debt_InitialBOPBalance" hidden="1">#REF!</definedName>
    <definedName name="DEBT_InitialCapital" hidden="1">#REF!</definedName>
    <definedName name="DEBT_InitialFunding" hidden="1">#REF!</definedName>
    <definedName name="DEBT_InitialInterest" hidden="1">#REF!</definedName>
    <definedName name="Debt_InitialLoanFee" hidden="1">#REF!</definedName>
    <definedName name="DEBT_InitialMaturity" hidden="1">#REF!</definedName>
    <definedName name="Debt_InitialPrepaymentFee" hidden="1">#REF!</definedName>
    <definedName name="DEBT_InitialPrincipal" hidden="1">#REF!</definedName>
    <definedName name="DEBT_InitialRefi" hidden="1">#REF!</definedName>
    <definedName name="Debt_InitialSeniorBalance" hidden="1">#REF!</definedName>
    <definedName name="Debt_InitialSeniorBOPBalance" hidden="1">#REF!</definedName>
    <definedName name="Debt_InitialSeniorInterest" hidden="1">#REF!</definedName>
    <definedName name="Debt_InitialSeniorPrincipal" hidden="1">#REF!</definedName>
    <definedName name="Debt_Label1_Amort" hidden="1">#REF!</definedName>
    <definedName name="Debt_Label1_Amount" hidden="1">#REF!</definedName>
    <definedName name="Debt_Label1_InitialRate" hidden="1">#REF!</definedName>
    <definedName name="Debt_Label1_IO" hidden="1">#REF!</definedName>
    <definedName name="Debt_Label1_Maturity" hidden="1">#REF!</definedName>
    <definedName name="Debt_Label1_Percent" hidden="1">#REF!</definedName>
    <definedName name="Debt_Label1_Term" hidden="1">#REF!</definedName>
    <definedName name="Debt_Label1_Value" hidden="1">#REF!</definedName>
    <definedName name="Debt_Label2_Amort" hidden="1">#REF!</definedName>
    <definedName name="Debt_Label2_Amount" hidden="1">#REF!</definedName>
    <definedName name="Debt_Label2_InitialRate" hidden="1">#REF!</definedName>
    <definedName name="Debt_Label2_IO" hidden="1">#REF!</definedName>
    <definedName name="Debt_Label2_Maturity" hidden="1">#REF!</definedName>
    <definedName name="Debt_Label2_Percent" hidden="1">#REF!</definedName>
    <definedName name="Debt_Label2_Term" hidden="1">#REF!</definedName>
    <definedName name="Debt_Label2_Value" hidden="1">#REF!</definedName>
    <definedName name="Debt_Label3_Amort" hidden="1">#REF!</definedName>
    <definedName name="Debt_Label3_Amount" hidden="1">#REF!</definedName>
    <definedName name="Debt_Label3_InitialRate" hidden="1">#REF!</definedName>
    <definedName name="Debt_Label3_IO" hidden="1">#REF!</definedName>
    <definedName name="Debt_Label3_Maturity" hidden="1">#REF!</definedName>
    <definedName name="Debt_Label3_Percent" hidden="1">#REF!</definedName>
    <definedName name="Debt_Label3_Term" hidden="1">#REF!</definedName>
    <definedName name="Debt_Label3_Value" hidden="1">#REF!</definedName>
    <definedName name="Debt_LoanType1" hidden="1">#REF!</definedName>
    <definedName name="Debt_LoanType2" hidden="1">#REF!</definedName>
    <definedName name="Debt_LoanType4" hidden="1">#REF!</definedName>
    <definedName name="Debt_LoanTypes" hidden="1">#REF!</definedName>
    <definedName name="DEBT_PaymentType1" hidden="1">#REF!</definedName>
    <definedName name="DEBT_PaymentType5" hidden="1">#REF!</definedName>
    <definedName name="DEBT_PaymentTypes" hidden="1">#REF!</definedName>
    <definedName name="Debt_PurchaseRange" hidden="1">0</definedName>
    <definedName name="Debt_RefiTypes" hidden="1">#REF!</definedName>
    <definedName name="Debt_Show1_Amort" hidden="1">#REF!</definedName>
    <definedName name="Debt_Show1_Amount" hidden="1">#REF!</definedName>
    <definedName name="Debt_Show1_CapEx" hidden="1">#REF!</definedName>
    <definedName name="Debt_Show1_FundDate" hidden="1">#REF!</definedName>
    <definedName name="Debt_Show1_FundMethod" hidden="1">#REF!</definedName>
    <definedName name="Debt_Show1_FundPercent" hidden="1">#REF!</definedName>
    <definedName name="Debt_Show1_FundPoints" hidden="1">#REF!</definedName>
    <definedName name="Debt_Show1_Loan" hidden="1">#REF!</definedName>
    <definedName name="Debt_Show1_Rate" hidden="1">#REF!</definedName>
    <definedName name="Debt_Show1_Spread" hidden="1">#REF!</definedName>
    <definedName name="Debt_Show2_Amort" hidden="1">#REF!</definedName>
    <definedName name="Debt_Show2_Amount" hidden="1">#REF!</definedName>
    <definedName name="Debt_Show2_CapEx" hidden="1">#REF!</definedName>
    <definedName name="Debt_Show2_FundDate" hidden="1">#REF!</definedName>
    <definedName name="Debt_Show2_FundMethod" hidden="1">#REF!</definedName>
    <definedName name="Debt_Show2_FundPercent" hidden="1">#REF!</definedName>
    <definedName name="Debt_Show2_FundPoints" hidden="1">#REF!</definedName>
    <definedName name="Debt_Show2_Loan" hidden="1">#REF!</definedName>
    <definedName name="Debt_Show2_Rate" hidden="1">#REF!</definedName>
    <definedName name="Debt_Show2_Spread" hidden="1">#REF!</definedName>
    <definedName name="Debt_Show3_Amort" hidden="1">#REF!</definedName>
    <definedName name="Debt_Show3_Amount" hidden="1">#REF!</definedName>
    <definedName name="Debt_Show3_CapEx" hidden="1">#REF!</definedName>
    <definedName name="Debt_Show3_FundDate" hidden="1">#REF!</definedName>
    <definedName name="Debt_Show3_FundMethod" hidden="1">#REF!</definedName>
    <definedName name="Debt_Show3_FundPercent" hidden="1">#REF!</definedName>
    <definedName name="Debt_Show3_FundPoints" hidden="1">#REF!</definedName>
    <definedName name="Debt_Show3_Loan" hidden="1">#REF!</definedName>
    <definedName name="Debt_Show3_Rate" hidden="1">#REF!</definedName>
    <definedName name="Debt_Show3_Refi" hidden="1">#REF!</definedName>
    <definedName name="Debt_Show3_Refi1" hidden="1">#REF!</definedName>
    <definedName name="Debt_Show3_Refi2" hidden="1">#REF!</definedName>
    <definedName name="Debt_Show3_Spread" hidden="1">#REF!</definedName>
    <definedName name="Debt_SubordinationType2" hidden="1">#REF!</definedName>
    <definedName name="Debt_SubordinationTypes" hidden="1">#REF!</definedName>
    <definedName name="Debt_Yes" hidden="1">#REF!</definedName>
    <definedName name="Debt_YesNo" hidden="1">#REF!</definedName>
    <definedName name="DeleteRange" hidden="1">[0]!DeleteRange</definedName>
    <definedName name="DeleteTable" hidden="1">[0]!DeleteTable</definedName>
    <definedName name="Description1">'1. Utility Allowance'!$C$9</definedName>
    <definedName name="Description2">'1. Utility Allowance'!$C$25</definedName>
    <definedName name="Description3">'1. Utility Allowance'!$C$41</definedName>
    <definedName name="dfd" hidden="1">{"CSheet",#N/A,FALSE,"C";"SmCap",#N/A,FALSE,"VAL1";"GulfCoast",#N/A,FALSE,"VAL1";"nav",#N/A,FALSE,"NAV";"Summary",#N/A,FALSE,"NAV"}</definedName>
    <definedName name="dfere" hidden="1">{"ReportTop",#N/A,FALSE,"report top"}</definedName>
    <definedName name="df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afd1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fsfa1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og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dsafd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dsfsd" hidden="1">{"Total",#N/A,FALSE,"Six Fields";"PDP",#N/A,FALSE,"Six Fields";"PNP",#N/A,FALSE,"Six Fields";"PUD",#N/A,FALSE,"Six Fields";"Prob",#N/A,FALSE,"Six Fields"}</definedName>
    <definedName name="Dwelling_Type">'1. Utility Allowance'!$C$10</definedName>
    <definedName name="Dwelling_Type2">'1. Utility Allowance'!$C$26</definedName>
    <definedName name="Dwelling_Type3">'1. Utility Allowance'!$C$42</definedName>
    <definedName name="DwellingType">'1. Utility Allowance'!$C$10</definedName>
    <definedName name="e" hidden="1">{"ODB",#N/A,FALSE,"Hold Scenario"}</definedName>
    <definedName name="EagleLogo" hidden="1">"Picture 1"</definedName>
    <definedName name="EEE" hidden="1">{"Data Input",#N/A,TRUE,"Data Input";"10-Yr Cash Flow",#N/A,TRUE,"Cash Flow";"10-Yr Value",#N/A,TRUE,"Value "}</definedName>
    <definedName name="eeee" hidden="1">{"Data Input",#N/A,TRUE,"Data Input";"10-Yr Cash Flow",#N/A,TRUE,"Cash Flow";"10-Yr Value",#N/A,TRUE,"Value "}</definedName>
    <definedName name="egfh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Electric_Service_Charge">'1. Utility Allowance'!#REF!</definedName>
    <definedName name="er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ere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erer" hidden="1">{"Total",#N/A,FALSE,"Six Fields";"PDP",#N/A,FALSE,"Six Fields";"PNP",#N/A,FALSE,"Six Fields";"PUD",#N/A,FALSE,"Six Fields";"Prob",#N/A,FALSE,"Six Fields"}</definedName>
    <definedName name="erghr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exc" hidden="1">{"'Assump'!$F$6:$J$6"}</definedName>
    <definedName name="fcDate" hidden="1">#REF!</definedName>
    <definedName name="fdfdfd" hidden="1">{#N/A,#N/A,FALSE,"CAPREIT"}</definedName>
    <definedName name="fdfdfdf" hidden="1">{#N/A,#N/A,FALSE,"CAPREIT"}</definedName>
    <definedName name="FFF" hidden="1">{"Data Input",#N/A,TRUE,"Data Input";"15-Yr Cash Flow",#N/A,TRUE,"Cash Flow";"15-Yr Value",#N/A,TRUE,"Value "}</definedName>
    <definedName name="ffff" hidden="1">{"Data Input",#N/A,TRUE,"Data Input";"15-Yr Cash Flow",#N/A,TRUE,"Cash Flow";"15-Yr Value",#N/A,TRUE,"Value "}</definedName>
    <definedName name="fgh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fsdsfafd" hidden="1">{"CSheet",#N/A,FALSE,"C";"SmCap",#N/A,FALSE,"VAL1";"GulfCoast",#N/A,FALSE,"VAL1";"nav",#N/A,FALSE,"NAV";"Summary",#N/A,FALSE,"NAV"}</definedName>
    <definedName name="g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General_Electricity">'1. Utility Allowance'!$C$14</definedName>
    <definedName name="General_Electricity2">'1. Utility Allowance'!$C$30</definedName>
    <definedName name="General_Electricity3">'1. Utility Allowance'!$C$46</definedName>
    <definedName name="gfh" hidden="1">{"CSheet",#N/A,FALSE,"C";"SmCap",#N/A,FALSE,"VAL1";"GulfCoast",#N/A,FALSE,"VAL1";"nav",#N/A,FALSE,"NAV";"Summary",#N/A,FALSE,"NAV"}</definedName>
    <definedName name="GGG" hidden="1">{"ODB",#N/A,FALSE,"Hold Scenario"}</definedName>
    <definedName name="gggg" hidden="1">{"ODB",#N/A,FALSE,"Hold Scenario"}</definedName>
    <definedName name="ghh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ghj" hidden="1">{"CSheet",#N/A,FALSE,"C";"SmCap",#N/A,FALSE,"VAL1";"GulfCoast",#N/A,FALSE,"VAL1";"nav",#N/A,FALSE,"NAV";"Summary",#N/A,FALSE,"NAV"}</definedName>
    <definedName name="ghu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GIG" hidden="1">#REF!</definedName>
    <definedName name="gjio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grtr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gyhui" hidden="1">{"CSheet",#N/A,FALSE,"C";"SmCap",#N/A,FALSE,"VAL1";"GulfCoast",#N/A,FALSE,"VAL1";"nav",#N/A,FALSE,"NAV";"Summary",#N/A,FALSE,"NAV"}</definedName>
    <definedName name="h" hidden="1">{#N/A,#N/A,FALSE,"Bennington";#N/A,#N/A,FALSE,"Castle Court";#N/A,#N/A,FALSE,"Century Hills";#N/A,#N/A,FALSE,"Edgewater Hills";#N/A,#N/A,FALSE,"Edgewater Terrace";#N/A,#N/A,FALSE,"Edgewater Village";#N/A,#N/A,FALSE,"Fairfax";#N/A,#N/A,FALSE,"Gen. Wash.";#N/A,#N/A,FALSE,"Huntington-Unfurnished";#N/A,#N/A,FALSE,"Huntington-Furnished";#N/A,#N/A,FALSE,"Iris Court";#N/A,#N/A,FALSE,"North Park";#N/A,#N/A,FALSE,"Talbot Woods";#N/A,#N/A,FALSE,"Parkview";#N/A,#N/A,FALSE,"Westgate"}</definedName>
    <definedName name="Heating_Source">'1. Utility Allowance'!$C$11</definedName>
    <definedName name="Heating_Source2">'1. Utility Allowance'!$C$27</definedName>
    <definedName name="Heating_Source3">'1. Utility Allowance'!$C$43</definedName>
    <definedName name="hghg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HHH" hidden="1">{#N/A,#N/A,FALSE,"OpEx (PP)";#N/A,#N/A,FALSE,"Lease Comps (O)-BT";#N/A,#N/A,FALSE,"OpEx (CC)";#N/A,#N/A,FALSE,"Value (PP-Base)";#N/A,#N/A,FALSE,"Value (CC-Base)";#N/A,#N/A,FALSE,"Sales Comps (R)";#N/A,#N/A,FALSE,"Sales Comps (O)"}</definedName>
    <definedName name="hhhh" hidden="1">{#N/A,#N/A,FALSE,"OpEx (PP)";#N/A,#N/A,FALSE,"Lease Comps (O)-BT";#N/A,#N/A,FALSE,"OpEx (CC)";#N/A,#N/A,FALSE,"Value (PP-Base)";#N/A,#N/A,FALSE,"Value (CC-Base)";#N/A,#N/A,FALSE,"Sales Comps (R)";#N/A,#N/A,FALSE,"Sales Comps (O)"}</definedName>
    <definedName name="HousingTIF_Type">#REF!</definedName>
    <definedName name="html" hidden="1">{"'Assump'!$F$6:$J$6"}</definedName>
    <definedName name="HTML_CodePage" hidden="1">1252</definedName>
    <definedName name="HTML_Control" hidden="1">{"'Assump'!$F$6:$J$6"}</definedName>
    <definedName name="HTML_Description" hidden="1">""</definedName>
    <definedName name="HTML_Email" hidden="1">""</definedName>
    <definedName name="HTML_Header" hidden="1">"Assump"</definedName>
    <definedName name="HTML_LastUpdate" hidden="1">"7/24/98"</definedName>
    <definedName name="HTML_LineAfter" hidden="1">FALSE</definedName>
    <definedName name="HTML_LineBefore" hidden="1">FALSE</definedName>
    <definedName name="HTML_Name" hidden="1">"Russell Caplin"</definedName>
    <definedName name="HTML_OBDlg2" hidden="1">TRUE</definedName>
    <definedName name="HTML_OBDlg4" hidden="1">TRUE</definedName>
    <definedName name="HTML_OS" hidden="1">0</definedName>
    <definedName name="HTML_PathFile" hidden="1">"C:\acg\MyHTML.htm"</definedName>
    <definedName name="HTML_Title" hidden="1">"ashish"</definedName>
    <definedName name="htmlnew" hidden="1">{"'Assump'!$F$6:$J$6"}</definedName>
    <definedName name="hu" hidden="1">{"Total",#N/A,FALSE,"Six Fields";"PDP",#N/A,FALSE,"Six Fields";"PNP",#N/A,FALSE,"Six Fields";"PUD",#N/A,FALSE,"Six Fields";"Prob",#N/A,FALSE,"Six Fields"}</definedName>
    <definedName name="hui" hidden="1">{"Sum1",#N/A,FALSE,"Reserve Report";"Sum2",#N/A,FALSE,"Reserve Report";"Sum3",#N/A,FALSE,"Reserve Report";"Sum4",#N/A,FALSE,"Reserve Report"}</definedName>
    <definedName name="III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iiii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ImprovedTV">#REF!</definedName>
    <definedName name="Income">#REF!</definedName>
    <definedName name="Ind_Duration">#REF!</definedName>
    <definedName name="Ind_SF">#REF!</definedName>
    <definedName name="Ind_SF_Percentage">#REF!</definedName>
    <definedName name="IndAbatement">#REF!</definedName>
    <definedName name="Inflation">#REF!</definedName>
    <definedName name="IntroPrintArea" hidden="1">#REF!</definedName>
    <definedName name="io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iouu" hidden="1">{"Total",#N/A,FALSE,"Total Proved + Probable";"PDP",#N/A,FALSE,"Total Proved + Probable";"PNP",#N/A,FALSE,"Total Proved + Probable";"PUD",#N/A,FALSE,"Total Proved + Probable";"Prob",#N/A,FALSE,"Total Proved + Probable"}</definedName>
    <definedName name="IQ_ACCOUNT_CHANGE" hidden="1">"c1449"</definedName>
    <definedName name="IQ_Account_delta" hidden="1">"c413"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"IQ_EPS_EST_1"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HARE_ACT_OR_EST" hidden="1">"c4446"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41041.5253125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"IQ_REVENUE_EST_1"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39689.5938078704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k" hidden="1">{"Total",#N/A,FALSE,"Total Proved";"PDP",#N/A,FALSE,"Total Proved";"PNP",#N/A,FALSE,"Total Proved";"PUD",#N/A,FALSE,"Total Proved"}</definedName>
    <definedName name="jkl" hidden="1">{"ReportTop",#N/A,FALSE,"report top"}</definedName>
    <definedName name="jklkj" hidden="1">{"Sum1",#N/A,FALSE,"Reserve Report";"Sum2",#N/A,FALSE,"Reserve Report";"Sum3",#N/A,FALSE,"Reserve Report";"Sum4",#N/A,FALSE,"Reserve Report"}</definedName>
    <definedName name="jpeg" hidden="1">{"'Assump'!$F$6:$J$6"}</definedName>
    <definedName name="JUNK" hidden="1">{"'Table of Contents'!$A$1"}</definedName>
    <definedName name="kjkk" hidden="1">{"Sum1",#N/A,FALSE,"Reserve Report";"Sum2",#N/A,FALSE,"Reserve Report";"Sum3",#N/A,FALSE,"Reserve Report";"Sum4",#N/A,FALSE,"Reserve Report"}</definedName>
    <definedName name="kli" hidden="1">{"Total",#N/A,FALSE,"Total Proved";"PDP",#N/A,FALSE,"Total Proved";"PNP",#N/A,FALSE,"Total Proved";"PUD",#N/A,FALSE,"Total Proved"}</definedName>
    <definedName name="LandTV">#REF!</definedName>
    <definedName name="limcount" hidden="1">1</definedName>
    <definedName name="ll" hidden="1">{#N/A,#N/A,FALSE,"Summary";#N/A,#N/A,FALSE,"Project Summary";#N/A,#N/A,FALSE,"Master Developer Cash Flow";#N/A,#N/A,FALSE,"Development Cost Allocation";#N/A,#N/A,FALSE,"Costs";#N/A,#N/A,FALSE,"Pad Fees";#N/A,#N/A,FALSE,"Parking Budget";#N/A,#N/A,FALSE,"Podium Monthly Development #1";#N/A,#N/A,FALSE,"Podium Monthly Development #2";#N/A,#N/A,FALSE,"Podium Quarterly Development Bu";#N/A,#N/A,FALSE,"Parking Cash Flow";#N/A,#N/A,FALSE,"Parking Assumptions";#N/A,#N/A,FALSE,"Bond Debt Service";#N/A,#N/A,FALSE,"Bond Shortfall";#N/A,#N/A,FALSE,"Retail Development Budget";#N/A,#N/A,FALSE,"Retail Monthly Development Budg";#N/A,#N/A,FALSE,"Retail Quarterly Development Bu";#N/A,#N/A,FALSE,"Retail Cash Flow";#N/A,#N/A,FALSE,"Retail Cash Flow";#N/A,#N/A,FALSE,"Retail Assumptions";#N/A,#N/A,FALSE,"Retail Debt Service";#N/A,#N/A,FALSE,"Office Development Budget";#N/A,#N/A,FALSE,"Office Monthly Development Budg";#N/A,#N/A,FALSE,"Office Quarterly Development Bu";#N/A,#N/A,FALSE,"Office Cash Flow";#N/A,#N/A,FALSE,"Office Assumptions";#N/A,#N/A,FALSE,"Office Debt Service";#N/A,#N/A,FALSE,"Hotel Development Budget";#N/A,#N/A,FALSE,"Hotel Monthly Development Budge";#N/A,#N/A,FALSE,"Hotel Quarterly Development Bud";#N/A,#N/A,FALSE,"Hotel Cash Flow";#N/A,#N/A,FALSE,"Hotel Assumptions";#N/A,#N/A,FALSE,"Hotel Debt Service";#N/A,#N/A,FALSE,"Demographics-Hotel";#N/A,#N/A,FALSE,"Land Lease NPV"}</definedName>
    <definedName name="lockard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meow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MerrillPrintIt" hidden="1">[0]!MerrillPrintIt</definedName>
    <definedName name="mmmmm" hidden="1">{#N/A,#N/A,FALSE,"Cover";#N/A,#N/A,FALSE,"LUMI";#N/A,#N/A,FALSE,"COMD";#N/A,#N/A,FALSE,"Valuation";#N/A,#N/A,FALSE,"Assumptions";#N/A,#N/A,FALSE,"Pooling";#N/A,#N/A,FALSE,"BalanceSheet"}</definedName>
    <definedName name="Natural_Gas_Service_Charge">'1. Utility Allowance'!#REF!</definedName>
    <definedName name="naveeds" hidden="1">{"CSheet",#N/A,FALSE,"C";"SmCap",#N/A,FALSE,"VAL1";"GulfCoast",#N/A,FALSE,"VAL1";"nav",#N/A,FALSE,"NAV";"Summary",#N/A,FALSE,"NAV"}</definedName>
    <definedName name="newhtml" hidden="1">{"'Assump'!$F$6:$J$6"}</definedName>
    <definedName name="NewRange" hidden="1">[0]!NewRange</definedName>
    <definedName name="OK" hidden="1">{#N/A,#N/A,FALSE,"Cover";#N/A,#N/A,FALSE,"LUMI";#N/A,#N/A,FALSE,"COMD";#N/A,#N/A,FALSE,"Valuation";#N/A,#N/A,FALSE,"Assumptions";#N/A,#N/A,FALSE,"Pooling";#N/A,#N/A,FALSE,"BalanceSheet"}</definedName>
    <definedName name="oldhtl" hidden="1">{"'Assump'!$F$6:$J$6"}</definedName>
    <definedName name="Param_CumRent" hidden="1">#REF!</definedName>
    <definedName name="Param_CurrentDate" hidden="1">#REF!</definedName>
    <definedName name="Param_DRCredit" hidden="1">#REF!</definedName>
    <definedName name="Param_DRNonCredit" hidden="1">#REF!</definedName>
    <definedName name="Param_IncludeCPI" hidden="1">#REF!</definedName>
    <definedName name="Param_IncludePercentRent" hidden="1">#REF!</definedName>
    <definedName name="Param_IncludePW" hidden="1">#REF!</definedName>
    <definedName name="Param_Inclusion" hidden="1">#REF!</definedName>
    <definedName name="Param_PVAbatement" hidden="1">#REF!</definedName>
    <definedName name="Param_SLAbatement" hidden="1">#REF!</definedName>
    <definedName name="Param_VacMarket" hidden="1">#REF!</definedName>
    <definedName name="Param_VacRenew" hidden="1">#REF!</definedName>
    <definedName name="Param_VacVacate" hidden="1">#REF!</definedName>
    <definedName name="_xlnm.Print_Area" localSheetId="1">'1. Utility Allowance'!$A$1:$K$55</definedName>
    <definedName name="_xlnm.Print_Area" localSheetId="2">'2. Housing TIF'!$A$1:$P$40</definedName>
    <definedName name="_xlnm.Print_Titles" localSheetId="1">'1. Utility Allowance'!$1:$7</definedName>
    <definedName name="Project_Name">#REF!</definedName>
    <definedName name="q" hidden="1">{"CSheet",#N/A,FALSE,"C";"SmCap",#N/A,FALSE,"VAL1";"GulfCoast",#N/A,FALSE,"VAL1";"nav",#N/A,FALSE,"NAV";"Summary",#N/A,FALSE,"NAV"}</definedName>
    <definedName name="qw" hidden="1">{"Total",#N/A,FALSE,"Total Proved + Probable";"PDP",#N/A,FALSE,"Total Proved + Probable";"PNP",#N/A,FALSE,"Total Proved + Probable";"PUD",#N/A,FALSE,"Total Proved + Probable";"Prob",#N/A,FALSE,"Total Proved + Probable"}</definedName>
    <definedName name="rak" hidden="1">{#N/A,#N/A,FALSE,"BALLY COSTS";#N/A,#N/A,FALSE,"FF&amp;E";#N/A,#N/A,FALSE,"FEES";#N/A,#N/A,FALSE,"CONTINGENCY";#N/A,#N/A,FALSE,"SOFT COSTS";#N/A,#N/A,FALSE,"DETAIL";#N/A,#N/A,FALSE,"sum12-3"}</definedName>
    <definedName name="Range">'1. Utility Allowance'!$C$18</definedName>
    <definedName name="Range2">'1. Utility Allowance'!$C$34</definedName>
    <definedName name="Range3">'1. Utility Allowance'!$C$50</definedName>
    <definedName name="RedefinePrintTableRange" hidden="1">[0]!RedefinePrintTableRange</definedName>
    <definedName name="Refridgerator">'1. Utility Allowance'!$C$19</definedName>
    <definedName name="Refrigerator">'1. Utility Allowance'!$C$19</definedName>
    <definedName name="Refrigerator2">'1. Utility Allowance'!$C$35</definedName>
    <definedName name="Refrigerator3">'1. Utility Allowance'!$C$51</definedName>
    <definedName name="Res_Duration">#REF!</definedName>
    <definedName name="Res_SF">#REF!</definedName>
    <definedName name="Res_SF_Percentage">#REF!</definedName>
    <definedName name="ResAbatement">#REF!</definedName>
    <definedName name="rez" hidden="1">{#N/A,#N/A,FALSE,"Sheet39";#N/A,#N/A,FALSE,"Sheet40";#N/A,#N/A,FALSE,"Sheet38";#N/A,#N/A,FALSE,"Sheet37";#N/A,#N/A,FALSE,"Sheet31";#N/A,#N/A,FALSE,"Sheet36";#N/A,#N/A,FALSE,"Sheet35";#N/A,#N/A,FALSE,"Sheet34";#N/A,#N/A,FALSE,"Sheet33";#N/A,#N/A,FALSE,"Sheet32";#N/A,#N/A,FALSE,"Sheet31";#N/A,#N/A,FALSE,"Sheet29";#N/A,#N/A,FALSE,"Sheet30";#N/A,#N/A,FALSE,"Sheet28";#N/A,#N/A,FALSE,"Sheet27";#N/A,#N/A,FALSE,"Sheet26";#N/A,#N/A,FALSE,"Sheet25";#N/A,#N/A,FALSE,"Sheet20";#N/A,#N/A,FALSE,"Sheet19";#N/A,#N/A,FALSE,"Sheet18";#N/A,#N/A,FALSE,"Sheet17";#N/A,#N/A,FALSE,"Sheet16";#N/A,#N/A,FALSE,"Sheet15";#N/A,#N/A,FALSE,"Sheet14";#N/A,#N/A,FALSE,"Sheet13";#N/A,#N/A,FALSE,"Sheet12";#N/A,#N/A,FALSE,"Sheet11";#N/A,#N/A,FALSE,"Sheet8";#N/A,#N/A,FALSE,"Sheet7";#N/A,#N/A,FALSE,"Sheet6";#N/A,#N/A,FALSE,"Sheet5";#N/A,#N/A,FALSE,"Sheet4";#N/A,#N/A,FALSE,"Sheet3";#N/A,#N/A,FALSE,"Sheet2";#N/A,#N/A,FALSE,"Sheet1"}</definedName>
    <definedName name="reza" hidden="1">{#N/A,#N/A,FALSE,"BALLY COSTS";#N/A,#N/A,FALSE,"FF&amp;E";#N/A,#N/A,FALSE,"FEES";#N/A,#N/A,FALSE,"CONTINGENCY";#N/A,#N/A,FALSE,"SOFT COSTS";#N/A,#N/A,FALSE,"DETAIL";#N/A,#N/A,FALSE,"sum12-3"}</definedName>
    <definedName name="rezab" hidden="1">{#N/A,#N/A,FALSE,"NY,NY - BUILD UP";#N/A,#N/A,FALSE,"SPCE -CAS LEV";#N/A,#N/A,FALSE,"SPCE -COST LL";#N/A,#N/A,FALSE,"CHANGES CMSC";#N/A,#N/A,FALSE,"FF&amp; E ANALYSIS";#N/A,#N/A,FALSE,"ADD. SOFT COSTS - 3RD PRTY";#N/A,#N/A,FALSE,"NYNY COMP";#N/A,#N/A,FALSE,"BUDGET 11-17";#N/A,#N/A,FALSE,"CONTINGENCY";#N/A,#N/A,FALSE,"ESCALATE";#N/A,#N/A,FALSE,"adj 9-15 to 11-17";#N/A,#N/A,FALSE,"D&amp;CM 11-17";#N/A,#N/A,FALSE,"INTEREST"}</definedName>
    <definedName name="rgr" hidden="1">{"ReportTop",#N/A,FALSE,"report top"}</definedName>
    <definedName name="RLAINPUT_DebtLoan1Funding" hidden="1">#REF!,#REF!,#REF!</definedName>
    <definedName name="RLAINPUT_DebtLoan2Funding" hidden="1">#REF!,#REF!,#REF!</definedName>
    <definedName name="RLAINPUT_DebtLoan3Funding" hidden="1">#REF!,#REF!,#REF!</definedName>
    <definedName name="RLAINPUT_EquityCatchUp1" hidden="1">#REF!,#REF!</definedName>
    <definedName name="RLAINPUT_EquityCatchUp2" hidden="1">#REF!,#REF!</definedName>
    <definedName name="RLAINPUT_EquityCatchUp3" hidden="1">#REF!,#REF!</definedName>
    <definedName name="RLAINPUT_EquityInputs" hidden="1">#REF!,#REF!,#REF!</definedName>
    <definedName name="RLAINPUT_EquityPartnerNames" hidden="1">#REF!,#REF!</definedName>
    <definedName name="RLAINPUT_EquityRemainder" hidden="1">#REF!,#REF!</definedName>
    <definedName name="RLAINPUT_EquityTier1" hidden="1">#REF!,#REF!</definedName>
    <definedName name="RLAINPUT_EquityTier2" hidden="1">#REF!,#REF!,#REF!</definedName>
    <definedName name="RLAINPUT_EquityTier3" hidden="1">#REF!,#REF!,#REF!</definedName>
    <definedName name="RLAINPUT_InPlaceRecovery" hidden="1">#REF!</definedName>
    <definedName name="RLAINPUT_Loan3Refi" hidden="1">#REF!,#REF!,#REF!</definedName>
    <definedName name="sadsadsa" hidden="1">{"'Assump'!$F$6:$J$6"}</definedName>
    <definedName name="SD_1x1_11x1_3_G_9003" hidden="1">#REF!</definedName>
    <definedName name="SD_1x1_2_G_0" hidden="1">#REF!</definedName>
    <definedName name="SD_1x1_3_G_0" hidden="1">#REF!</definedName>
    <definedName name="SD_1x1_62_G_0" hidden="1">#REF!</definedName>
    <definedName name="SD_1x1_6x1_1_B_9000" hidden="1">#REF!</definedName>
    <definedName name="SD_1x1_6x1_10_B_20" hidden="1">#REF!</definedName>
    <definedName name="SD_1x1_6x1_11_B_0" hidden="1">#REF!</definedName>
    <definedName name="SD_1x1_6x1_12_B_0" hidden="1">#REF!</definedName>
    <definedName name="SD_1x1_6x1_13_B_0" hidden="1">#REF!</definedName>
    <definedName name="SD_1x1_6x1_14_B_0" hidden="1">#REF!</definedName>
    <definedName name="SD_1x1_6x1_15_B_0" hidden="1">#REF!</definedName>
    <definedName name="SD_1x1_6x1_16_B_0" hidden="1">#REF!</definedName>
    <definedName name="SD_1x1_6x1_17_B_0" hidden="1">#REF!</definedName>
    <definedName name="SD_1x1_6x1_18_B_0" hidden="1">#REF!</definedName>
    <definedName name="SD_1x1_6x1_19_B_0" hidden="1">#REF!</definedName>
    <definedName name="SD_1x1_6x1_20_B_0" hidden="1">#REF!</definedName>
    <definedName name="SD_1x1_6x1_21_B_0" hidden="1">#REF!</definedName>
    <definedName name="SD_1x1_6x1_22_B_0" hidden="1">#REF!</definedName>
    <definedName name="SD_1x1_6x1_25_B_0" hidden="1">#REF!</definedName>
    <definedName name="SD_1x1_6x1_3_B_0" hidden="1">#REF!</definedName>
    <definedName name="SD_1x1_6x1_4_B_0" hidden="1">#REF!</definedName>
    <definedName name="SD_1x1_6x1_5_B_0" hidden="1">#REF!</definedName>
    <definedName name="SD_1x1_6x1_6_B_0" hidden="1">#REF!</definedName>
    <definedName name="SD_1x1_6x1_7_B_14" hidden="1">#REF!</definedName>
    <definedName name="SD_1x1_6x1_8_B_11" hidden="1">#REF!</definedName>
    <definedName name="SD_1x1_6x1_9_B_0" hidden="1">#REF!</definedName>
    <definedName name="SD_1x1_6x10_1_B_9000" hidden="1">#REF!</definedName>
    <definedName name="SD_1x1_6x10_10_B_20" hidden="1">#REF!</definedName>
    <definedName name="SD_1x1_6x10_11_B_0" hidden="1">#REF!</definedName>
    <definedName name="SD_1x1_6x10_12_B_0" hidden="1">#REF!</definedName>
    <definedName name="SD_1x1_6x10_13_B_0" hidden="1">#REF!</definedName>
    <definedName name="SD_1x1_6x10_14_B_0" hidden="1">#REF!</definedName>
    <definedName name="SD_1x1_6x10_15_B_0" hidden="1">#REF!</definedName>
    <definedName name="SD_1x1_6x10_16_B_0" hidden="1">#REF!</definedName>
    <definedName name="SD_1x1_6x10_17_B_0" hidden="1">#REF!</definedName>
    <definedName name="SD_1x1_6x10_18_B_0" hidden="1">#REF!</definedName>
    <definedName name="SD_1x1_6x10_19_B_0" hidden="1">#REF!</definedName>
    <definedName name="SD_1x1_6x10_20_B_0" hidden="1">#REF!</definedName>
    <definedName name="SD_1x1_6x10_21_B_0" hidden="1">#REF!</definedName>
    <definedName name="SD_1x1_6x10_22_B_0" hidden="1">#REF!</definedName>
    <definedName name="SD_1x1_6x10_25_B_0" hidden="1">#REF!</definedName>
    <definedName name="SD_1x1_6x10_3_B_0" hidden="1">#REF!</definedName>
    <definedName name="SD_1x1_6x10_4_B_0" hidden="1">#REF!</definedName>
    <definedName name="SD_1x1_6x10_5_B_0" hidden="1">#REF!</definedName>
    <definedName name="SD_1x1_6x10_6_B_0" hidden="1">#REF!</definedName>
    <definedName name="SD_1x1_6x10_7_B_14" hidden="1">#REF!</definedName>
    <definedName name="SD_1x1_6x10_8_B_11" hidden="1">#REF!</definedName>
    <definedName name="SD_1x1_6x10_9_B_0" hidden="1">#REF!</definedName>
    <definedName name="SD_1x1_6x11_1_B_9000" hidden="1">#REF!</definedName>
    <definedName name="SD_1x1_6x11_10_B_20" hidden="1">#REF!</definedName>
    <definedName name="SD_1x1_6x11_11_B_0" hidden="1">#REF!</definedName>
    <definedName name="SD_1x1_6x11_12_B_0" hidden="1">#REF!</definedName>
    <definedName name="SD_1x1_6x11_13_B_0" hidden="1">#REF!</definedName>
    <definedName name="SD_1x1_6x11_14_B_0" hidden="1">#REF!</definedName>
    <definedName name="SD_1x1_6x11_15_B_0" hidden="1">#REF!</definedName>
    <definedName name="SD_1x1_6x11_16_B_0" hidden="1">#REF!</definedName>
    <definedName name="SD_1x1_6x11_17_B_0" hidden="1">#REF!</definedName>
    <definedName name="SD_1x1_6x11_18_B_0" hidden="1">#REF!</definedName>
    <definedName name="SD_1x1_6x11_19_B_0" hidden="1">#REF!</definedName>
    <definedName name="SD_1x1_6x11_20_B_0" hidden="1">#REF!</definedName>
    <definedName name="SD_1x1_6x11_21_B_0" hidden="1">#REF!</definedName>
    <definedName name="SD_1x1_6x11_22_B_0" hidden="1">#REF!</definedName>
    <definedName name="SD_1x1_6x11_25_B_0" hidden="1">#REF!</definedName>
    <definedName name="SD_1x1_6x11_3_B_0" hidden="1">#REF!</definedName>
    <definedName name="SD_1x1_6x11_4_B_0" hidden="1">#REF!</definedName>
    <definedName name="SD_1x1_6x11_5_B_0" hidden="1">#REF!</definedName>
    <definedName name="SD_1x1_6x11_6_B_0" hidden="1">#REF!</definedName>
    <definedName name="SD_1x1_6x11_7_B_14" hidden="1">#REF!</definedName>
    <definedName name="SD_1x1_6x11_8_B_11" hidden="1">#REF!</definedName>
    <definedName name="SD_1x1_6x11_9_B_0" hidden="1">#REF!</definedName>
    <definedName name="SD_1x1_6x12_1_B_9000" hidden="1">#REF!</definedName>
    <definedName name="SD_1x1_6x12_10_B_20" hidden="1">#REF!</definedName>
    <definedName name="SD_1x1_6x12_11_B_0" hidden="1">#REF!</definedName>
    <definedName name="SD_1x1_6x12_12_B_0" hidden="1">#REF!</definedName>
    <definedName name="SD_1x1_6x12_13_B_0" hidden="1">#REF!</definedName>
    <definedName name="SD_1x1_6x12_14_B_0" hidden="1">#REF!</definedName>
    <definedName name="SD_1x1_6x12_15_B_0" hidden="1">#REF!</definedName>
    <definedName name="SD_1x1_6x12_16_B_0" hidden="1">#REF!</definedName>
    <definedName name="SD_1x1_6x12_17_B_0" hidden="1">#REF!</definedName>
    <definedName name="SD_1x1_6x12_18_B_0" hidden="1">#REF!</definedName>
    <definedName name="SD_1x1_6x12_19_B_0" hidden="1">#REF!</definedName>
    <definedName name="SD_1x1_6x12_20_B_0" hidden="1">#REF!</definedName>
    <definedName name="SD_1x1_6x12_21_B_0" hidden="1">#REF!</definedName>
    <definedName name="SD_1x1_6x12_22_B_0" hidden="1">#REF!</definedName>
    <definedName name="SD_1x1_6x12_25_B_0" hidden="1">#REF!</definedName>
    <definedName name="SD_1x1_6x12_3_B_0" hidden="1">#REF!</definedName>
    <definedName name="SD_1x1_6x12_4_B_0" hidden="1">#REF!</definedName>
    <definedName name="SD_1x1_6x12_5_B_0" hidden="1">#REF!</definedName>
    <definedName name="SD_1x1_6x12_6_B_0" hidden="1">#REF!</definedName>
    <definedName name="SD_1x1_6x12_7_B_14" hidden="1">#REF!</definedName>
    <definedName name="SD_1x1_6x12_8_B_11" hidden="1">#REF!</definedName>
    <definedName name="SD_1x1_6x12_9_B_0" hidden="1">#REF!</definedName>
    <definedName name="SD_1x1_6x13_1_B_9000" hidden="1">#REF!</definedName>
    <definedName name="SD_1x1_6x13_10_B_20" hidden="1">#REF!</definedName>
    <definedName name="SD_1x1_6x13_11_B_0" hidden="1">#REF!</definedName>
    <definedName name="SD_1x1_6x13_12_B_0" hidden="1">#REF!</definedName>
    <definedName name="SD_1x1_6x13_13_B_0" hidden="1">#REF!</definedName>
    <definedName name="SD_1x1_6x13_14_B_0" hidden="1">#REF!</definedName>
    <definedName name="SD_1x1_6x13_15_B_0" hidden="1">#REF!</definedName>
    <definedName name="SD_1x1_6x13_16_B_0" hidden="1">#REF!</definedName>
    <definedName name="SD_1x1_6x13_17_B_0" hidden="1">#REF!</definedName>
    <definedName name="SD_1x1_6x13_18_B_0" hidden="1">#REF!</definedName>
    <definedName name="SD_1x1_6x13_19_B_0" hidden="1">#REF!</definedName>
    <definedName name="SD_1x1_6x13_20_B_0" hidden="1">#REF!</definedName>
    <definedName name="SD_1x1_6x13_21_B_0" hidden="1">#REF!</definedName>
    <definedName name="SD_1x1_6x13_22_B_0" hidden="1">#REF!</definedName>
    <definedName name="SD_1x1_6x13_25_B_0" hidden="1">#REF!</definedName>
    <definedName name="SD_1x1_6x13_3_B_0" hidden="1">#REF!</definedName>
    <definedName name="SD_1x1_6x13_4_B_0" hidden="1">#REF!</definedName>
    <definedName name="SD_1x1_6x13_5_B_0" hidden="1">#REF!</definedName>
    <definedName name="SD_1x1_6x13_6_B_0" hidden="1">#REF!</definedName>
    <definedName name="SD_1x1_6x13_7_B_14" hidden="1">#REF!</definedName>
    <definedName name="SD_1x1_6x13_8_B_11" hidden="1">#REF!</definedName>
    <definedName name="SD_1x1_6x13_9_B_0" hidden="1">#REF!</definedName>
    <definedName name="SD_1x1_6x14_1_B_9000" hidden="1">#REF!</definedName>
    <definedName name="SD_1x1_6x14_10_B_20" hidden="1">#REF!</definedName>
    <definedName name="SD_1x1_6x14_11_B_0" hidden="1">#REF!</definedName>
    <definedName name="SD_1x1_6x14_12_B_0" hidden="1">#REF!</definedName>
    <definedName name="SD_1x1_6x14_13_B_0" hidden="1">#REF!</definedName>
    <definedName name="SD_1x1_6x14_14_B_0" hidden="1">#REF!</definedName>
    <definedName name="SD_1x1_6x14_15_B_0" hidden="1">#REF!</definedName>
    <definedName name="SD_1x1_6x14_16_B_0" hidden="1">#REF!</definedName>
    <definedName name="SD_1x1_6x14_17_B_0" hidden="1">#REF!</definedName>
    <definedName name="SD_1x1_6x14_18_B_0" hidden="1">#REF!</definedName>
    <definedName name="SD_1x1_6x14_19_B_0" hidden="1">#REF!</definedName>
    <definedName name="SD_1x1_6x14_20_B_0" hidden="1">#REF!</definedName>
    <definedName name="SD_1x1_6x14_21_B_0" hidden="1">#REF!</definedName>
    <definedName name="SD_1x1_6x14_22_B_0" hidden="1">#REF!</definedName>
    <definedName name="SD_1x1_6x14_25_B_0" hidden="1">#REF!</definedName>
    <definedName name="SD_1x1_6x14_3_B_0" hidden="1">#REF!</definedName>
    <definedName name="SD_1x1_6x14_4_B_0" hidden="1">#REF!</definedName>
    <definedName name="SD_1x1_6x14_5_B_0" hidden="1">#REF!</definedName>
    <definedName name="SD_1x1_6x14_6_B_0" hidden="1">#REF!</definedName>
    <definedName name="SD_1x1_6x14_7_B_14" hidden="1">#REF!</definedName>
    <definedName name="SD_1x1_6x14_8_B_11" hidden="1">#REF!</definedName>
    <definedName name="SD_1x1_6x14_9_B_0" hidden="1">#REF!</definedName>
    <definedName name="SD_1x1_6x15_1_B_9000" hidden="1">#REF!</definedName>
    <definedName name="SD_1x1_6x15_10_B_20" hidden="1">#REF!</definedName>
    <definedName name="SD_1x1_6x15_11_B_0" hidden="1">#REF!</definedName>
    <definedName name="SD_1x1_6x15_12_B_0" hidden="1">#REF!</definedName>
    <definedName name="SD_1x1_6x15_13_B_0" hidden="1">#REF!</definedName>
    <definedName name="SD_1x1_6x15_14_B_0" hidden="1">#REF!</definedName>
    <definedName name="SD_1x1_6x15_15_B_0" hidden="1">#REF!</definedName>
    <definedName name="SD_1x1_6x15_16_B_0" hidden="1">#REF!</definedName>
    <definedName name="SD_1x1_6x15_17_B_0" hidden="1">#REF!</definedName>
    <definedName name="SD_1x1_6x15_18_B_0" hidden="1">#REF!</definedName>
    <definedName name="SD_1x1_6x15_19_B_0" hidden="1">#REF!</definedName>
    <definedName name="SD_1x1_6x15_20_B_0" hidden="1">#REF!</definedName>
    <definedName name="SD_1x1_6x15_21_B_0" hidden="1">#REF!</definedName>
    <definedName name="SD_1x1_6x15_22_B_0" hidden="1">#REF!</definedName>
    <definedName name="SD_1x1_6x15_25_B_0" hidden="1">#REF!</definedName>
    <definedName name="SD_1x1_6x15_3_B_0" hidden="1">#REF!</definedName>
    <definedName name="SD_1x1_6x15_4_B_0" hidden="1">#REF!</definedName>
    <definedName name="SD_1x1_6x15_5_B_0" hidden="1">#REF!</definedName>
    <definedName name="SD_1x1_6x15_6_B_0" hidden="1">#REF!</definedName>
    <definedName name="SD_1x1_6x15_7_B_14" hidden="1">#REF!</definedName>
    <definedName name="SD_1x1_6x15_8_B_11" hidden="1">#REF!</definedName>
    <definedName name="SD_1x1_6x15_9_B_0" hidden="1">#REF!</definedName>
    <definedName name="SD_1x1_6x2_1_B_9000" hidden="1">#REF!</definedName>
    <definedName name="SD_1x1_6x2_10_B_20" hidden="1">#REF!</definedName>
    <definedName name="SD_1x1_6x2_11_B_0" hidden="1">#REF!</definedName>
    <definedName name="SD_1x1_6x2_12_B_0" hidden="1">#REF!</definedName>
    <definedName name="SD_1x1_6x2_13_B_0" hidden="1">#REF!</definedName>
    <definedName name="SD_1x1_6x2_14_B_0" hidden="1">#REF!</definedName>
    <definedName name="SD_1x1_6x2_15_B_0" hidden="1">#REF!</definedName>
    <definedName name="SD_1x1_6x2_16_B_0" hidden="1">#REF!</definedName>
    <definedName name="SD_1x1_6x2_17_B_0" hidden="1">#REF!</definedName>
    <definedName name="SD_1x1_6x2_18_B_0" hidden="1">#REF!</definedName>
    <definedName name="SD_1x1_6x2_19_B_0" hidden="1">#REF!</definedName>
    <definedName name="SD_1x1_6x2_20_B_0" hidden="1">#REF!</definedName>
    <definedName name="SD_1x1_6x2_21_B_0" hidden="1">#REF!</definedName>
    <definedName name="SD_1x1_6x2_22_B_0" hidden="1">#REF!</definedName>
    <definedName name="SD_1x1_6x2_25_B_0" hidden="1">#REF!</definedName>
    <definedName name="SD_1x1_6x2_3_B_0" hidden="1">#REF!</definedName>
    <definedName name="SD_1x1_6x2_4_B_0" hidden="1">#REF!</definedName>
    <definedName name="SD_1x1_6x2_5_B_0" hidden="1">#REF!</definedName>
    <definedName name="SD_1x1_6x2_6_B_0" hidden="1">#REF!</definedName>
    <definedName name="SD_1x1_6x2_7_B_14" hidden="1">#REF!</definedName>
    <definedName name="SD_1x1_6x2_8_B_11" hidden="1">#REF!</definedName>
    <definedName name="SD_1x1_6x2_9_B_0" hidden="1">#REF!</definedName>
    <definedName name="SD_1x1_6x3_1_B_9000" hidden="1">#REF!</definedName>
    <definedName name="SD_1x1_6x3_10_B_20" hidden="1">#REF!</definedName>
    <definedName name="SD_1x1_6x3_11_B_0" hidden="1">#REF!</definedName>
    <definedName name="SD_1x1_6x3_12_B_0" hidden="1">#REF!</definedName>
    <definedName name="SD_1x1_6x3_13_B_0" hidden="1">#REF!</definedName>
    <definedName name="SD_1x1_6x3_14_B_0" hidden="1">#REF!</definedName>
    <definedName name="SD_1x1_6x3_15_B_0" hidden="1">#REF!</definedName>
    <definedName name="SD_1x1_6x3_16_B_0" hidden="1">#REF!</definedName>
    <definedName name="SD_1x1_6x3_17_B_0" hidden="1">#REF!</definedName>
    <definedName name="SD_1x1_6x3_18_B_0" hidden="1">#REF!</definedName>
    <definedName name="SD_1x1_6x3_19_B_0" hidden="1">#REF!</definedName>
    <definedName name="SD_1x1_6x3_20_B_0" hidden="1">#REF!</definedName>
    <definedName name="SD_1x1_6x3_21_B_0" hidden="1">#REF!</definedName>
    <definedName name="SD_1x1_6x3_22_B_0" hidden="1">#REF!</definedName>
    <definedName name="SD_1x1_6x3_25_B_0" hidden="1">#REF!</definedName>
    <definedName name="SD_1x1_6x3_3_B_0" hidden="1">#REF!</definedName>
    <definedName name="SD_1x1_6x3_4_B_0" hidden="1">#REF!</definedName>
    <definedName name="SD_1x1_6x3_5_B_0" hidden="1">#REF!</definedName>
    <definedName name="SD_1x1_6x3_6_B_0" hidden="1">#REF!</definedName>
    <definedName name="SD_1x1_6x3_7_B_14" hidden="1">#REF!</definedName>
    <definedName name="SD_1x1_6x3_8_B_11" hidden="1">#REF!</definedName>
    <definedName name="SD_1x1_6x3_9_B_0" hidden="1">#REF!</definedName>
    <definedName name="SD_1x1_6x4_1_B_9000" hidden="1">#REF!</definedName>
    <definedName name="SD_1x1_6x4_10_B_20" hidden="1">#REF!</definedName>
    <definedName name="SD_1x1_6x4_11_B_0" hidden="1">#REF!</definedName>
    <definedName name="SD_1x1_6x4_12_B_0" hidden="1">#REF!</definedName>
    <definedName name="SD_1x1_6x4_13_B_0" hidden="1">#REF!</definedName>
    <definedName name="SD_1x1_6x4_14_B_0" hidden="1">#REF!</definedName>
    <definedName name="SD_1x1_6x4_15_B_0" hidden="1">#REF!</definedName>
    <definedName name="SD_1x1_6x4_16_B_0" hidden="1">#REF!</definedName>
    <definedName name="SD_1x1_6x4_17_B_0" hidden="1">#REF!</definedName>
    <definedName name="SD_1x1_6x4_18_B_0" hidden="1">#REF!</definedName>
    <definedName name="SD_1x1_6x4_19_B_0" hidden="1">#REF!</definedName>
    <definedName name="SD_1x1_6x4_20_B_0" hidden="1">#REF!</definedName>
    <definedName name="SD_1x1_6x4_21_B_0" hidden="1">#REF!</definedName>
    <definedName name="SD_1x1_6x4_22_B_0" hidden="1">#REF!</definedName>
    <definedName name="SD_1x1_6x4_25_B_0" hidden="1">#REF!</definedName>
    <definedName name="SD_1x1_6x4_3_B_0" hidden="1">#REF!</definedName>
    <definedName name="SD_1x1_6x4_4_B_0" hidden="1">#REF!</definedName>
    <definedName name="SD_1x1_6x4_5_B_0" hidden="1">#REF!</definedName>
    <definedName name="SD_1x1_6x4_6_B_0" hidden="1">#REF!</definedName>
    <definedName name="SD_1x1_6x4_7_B_14" hidden="1">#REF!</definedName>
    <definedName name="SD_1x1_6x4_8_B_11" hidden="1">#REF!</definedName>
    <definedName name="SD_1x1_6x4_9_B_0" hidden="1">#REF!</definedName>
    <definedName name="SD_1x1_6x5_1_B_9000" hidden="1">#REF!</definedName>
    <definedName name="SD_1x1_6x5_10_B_20" hidden="1">#REF!</definedName>
    <definedName name="SD_1x1_6x5_11_B_0" hidden="1">#REF!</definedName>
    <definedName name="SD_1x1_6x5_12_B_0" hidden="1">#REF!</definedName>
    <definedName name="SD_1x1_6x5_13_B_0" hidden="1">#REF!</definedName>
    <definedName name="SD_1x1_6x5_14_B_0" hidden="1">#REF!</definedName>
    <definedName name="SD_1x1_6x5_15_B_0" hidden="1">#REF!</definedName>
    <definedName name="SD_1x1_6x5_16_B_0" hidden="1">#REF!</definedName>
    <definedName name="SD_1x1_6x5_17_B_0" hidden="1">#REF!</definedName>
    <definedName name="SD_1x1_6x5_18_B_0" hidden="1">#REF!</definedName>
    <definedName name="SD_1x1_6x5_19_B_0" hidden="1">#REF!</definedName>
    <definedName name="SD_1x1_6x5_20_B_0" hidden="1">#REF!</definedName>
    <definedName name="SD_1x1_6x5_21_B_0" hidden="1">#REF!</definedName>
    <definedName name="SD_1x1_6x5_22_B_0" hidden="1">#REF!</definedName>
    <definedName name="SD_1x1_6x5_25_B_0" hidden="1">#REF!</definedName>
    <definedName name="SD_1x1_6x5_3_B_0" hidden="1">#REF!</definedName>
    <definedName name="SD_1x1_6x5_4_B_0" hidden="1">#REF!</definedName>
    <definedName name="SD_1x1_6x5_5_B_0" hidden="1">#REF!</definedName>
    <definedName name="SD_1x1_6x5_6_B_0" hidden="1">#REF!</definedName>
    <definedName name="SD_1x1_6x5_7_B_14" hidden="1">#REF!</definedName>
    <definedName name="SD_1x1_6x5_8_B_11" hidden="1">#REF!</definedName>
    <definedName name="SD_1x1_6x5_9_B_0" hidden="1">#REF!</definedName>
    <definedName name="SD_1x1_6x6_1_B_9000" hidden="1">#REF!</definedName>
    <definedName name="SD_1x1_6x6_10_B_20" hidden="1">#REF!</definedName>
    <definedName name="SD_1x1_6x6_11_B_0" hidden="1">#REF!</definedName>
    <definedName name="SD_1x1_6x6_12_B_0" hidden="1">#REF!</definedName>
    <definedName name="SD_1x1_6x6_13_B_0" hidden="1">#REF!</definedName>
    <definedName name="SD_1x1_6x6_14_B_0" hidden="1">#REF!</definedName>
    <definedName name="SD_1x1_6x6_15_B_0" hidden="1">#REF!</definedName>
    <definedName name="SD_1x1_6x6_16_B_0" hidden="1">#REF!</definedName>
    <definedName name="SD_1x1_6x6_17_B_0" hidden="1">#REF!</definedName>
    <definedName name="SD_1x1_6x6_18_B_0" hidden="1">#REF!</definedName>
    <definedName name="SD_1x1_6x6_19_B_0" hidden="1">#REF!</definedName>
    <definedName name="SD_1x1_6x6_20_B_0" hidden="1">#REF!</definedName>
    <definedName name="SD_1x1_6x6_21_B_0" hidden="1">#REF!</definedName>
    <definedName name="SD_1x1_6x6_22_B_0" hidden="1">#REF!</definedName>
    <definedName name="SD_1x1_6x6_25_B_0" hidden="1">#REF!</definedName>
    <definedName name="SD_1x1_6x6_3_B_0" hidden="1">#REF!</definedName>
    <definedName name="SD_1x1_6x6_4_B_0" hidden="1">#REF!</definedName>
    <definedName name="SD_1x1_6x6_5_B_0" hidden="1">#REF!</definedName>
    <definedName name="SD_1x1_6x6_6_B_0" hidden="1">#REF!</definedName>
    <definedName name="SD_1x1_6x6_7_B_14" hidden="1">#REF!</definedName>
    <definedName name="SD_1x1_6x6_8_B_11" hidden="1">#REF!</definedName>
    <definedName name="SD_1x1_6x6_9_B_0" hidden="1">#REF!</definedName>
    <definedName name="SD_1x1_6x7_1_B_9000" hidden="1">#REF!</definedName>
    <definedName name="SD_1x1_6x7_10_B_20" hidden="1">#REF!</definedName>
    <definedName name="SD_1x1_6x7_11_B_0" hidden="1">#REF!</definedName>
    <definedName name="SD_1x1_6x7_12_B_0" hidden="1">#REF!</definedName>
    <definedName name="SD_1x1_6x7_13_B_0" hidden="1">#REF!</definedName>
    <definedName name="SD_1x1_6x7_14_B_0" hidden="1">#REF!</definedName>
    <definedName name="SD_1x1_6x7_15_B_0" hidden="1">#REF!</definedName>
    <definedName name="SD_1x1_6x7_16_B_0" hidden="1">#REF!</definedName>
    <definedName name="SD_1x1_6x7_17_B_0" hidden="1">#REF!</definedName>
    <definedName name="SD_1x1_6x7_18_B_0" hidden="1">#REF!</definedName>
    <definedName name="SD_1x1_6x7_19_B_0" hidden="1">#REF!</definedName>
    <definedName name="SD_1x1_6x7_20_B_0" hidden="1">#REF!</definedName>
    <definedName name="SD_1x1_6x7_21_B_0" hidden="1">#REF!</definedName>
    <definedName name="SD_1x1_6x7_22_B_0" hidden="1">#REF!</definedName>
    <definedName name="SD_1x1_6x7_25_B_0" hidden="1">#REF!</definedName>
    <definedName name="SD_1x1_6x7_3_B_0" hidden="1">#REF!</definedName>
    <definedName name="SD_1x1_6x7_4_B_0" hidden="1">#REF!</definedName>
    <definedName name="SD_1x1_6x7_5_B_0" hidden="1">#REF!</definedName>
    <definedName name="SD_1x1_6x7_6_B_0" hidden="1">#REF!</definedName>
    <definedName name="SD_1x1_6x7_7_B_14" hidden="1">#REF!</definedName>
    <definedName name="SD_1x1_6x7_8_B_11" hidden="1">#REF!</definedName>
    <definedName name="SD_1x1_6x7_9_B_0" hidden="1">#REF!</definedName>
    <definedName name="SD_1x1_6x8_1_B_9000" hidden="1">#REF!</definedName>
    <definedName name="SD_1x1_6x8_10_B_20" hidden="1">#REF!</definedName>
    <definedName name="SD_1x1_6x8_11_B_0" hidden="1">#REF!</definedName>
    <definedName name="SD_1x1_6x8_12_B_0" hidden="1">#REF!</definedName>
    <definedName name="SD_1x1_6x8_13_B_0" hidden="1">#REF!</definedName>
    <definedName name="SD_1x1_6x8_14_B_0" hidden="1">#REF!</definedName>
    <definedName name="SD_1x1_6x8_15_B_0" hidden="1">#REF!</definedName>
    <definedName name="SD_1x1_6x8_16_B_0" hidden="1">#REF!</definedName>
    <definedName name="SD_1x1_6x8_17_B_0" hidden="1">#REF!</definedName>
    <definedName name="SD_1x1_6x8_18_B_0" hidden="1">#REF!</definedName>
    <definedName name="SD_1x1_6x8_19_B_0" hidden="1">#REF!</definedName>
    <definedName name="SD_1x1_6x8_20_B_0" hidden="1">#REF!</definedName>
    <definedName name="SD_1x1_6x8_21_B_0" hidden="1">#REF!</definedName>
    <definedName name="SD_1x1_6x8_22_B_0" hidden="1">#REF!</definedName>
    <definedName name="SD_1x1_6x8_25_B_0" hidden="1">#REF!</definedName>
    <definedName name="SD_1x1_6x8_3_B_0" hidden="1">#REF!</definedName>
    <definedName name="SD_1x1_6x8_4_B_0" hidden="1">#REF!</definedName>
    <definedName name="SD_1x1_6x8_5_B_0" hidden="1">#REF!</definedName>
    <definedName name="SD_1x1_6x8_6_B_0" hidden="1">#REF!</definedName>
    <definedName name="SD_1x1_6x8_7_B_14" hidden="1">#REF!</definedName>
    <definedName name="SD_1x1_6x8_8_B_11" hidden="1">#REF!</definedName>
    <definedName name="SD_1x1_6x8_9_B_0" hidden="1">#REF!</definedName>
    <definedName name="SD_1x1_6x9_1_B_9000" hidden="1">#REF!</definedName>
    <definedName name="SD_1x1_6x9_10_B_20" hidden="1">#REF!</definedName>
    <definedName name="SD_1x1_6x9_11_B_0" hidden="1">#REF!</definedName>
    <definedName name="SD_1x1_6x9_12_B_0" hidden="1">#REF!</definedName>
    <definedName name="SD_1x1_6x9_13_B_0" hidden="1">#REF!</definedName>
    <definedName name="SD_1x1_6x9_14_B_0" hidden="1">#REF!</definedName>
    <definedName name="SD_1x1_6x9_15_B_0" hidden="1">#REF!</definedName>
    <definedName name="SD_1x1_6x9_16_B_0" hidden="1">#REF!</definedName>
    <definedName name="SD_1x1_6x9_17_B_0" hidden="1">#REF!</definedName>
    <definedName name="SD_1x1_6x9_18_B_0" hidden="1">#REF!</definedName>
    <definedName name="SD_1x1_6x9_19_B_0" hidden="1">#REF!</definedName>
    <definedName name="SD_1x1_6x9_20_B_0" hidden="1">#REF!</definedName>
    <definedName name="SD_1x1_6x9_21_B_0" hidden="1">#REF!</definedName>
    <definedName name="SD_1x1_6x9_22_B_0" hidden="1">#REF!</definedName>
    <definedName name="SD_1x1_6x9_25_B_0" hidden="1">#REF!</definedName>
    <definedName name="SD_1x1_6x9_3_B_0" hidden="1">#REF!</definedName>
    <definedName name="SD_1x1_6x9_4_B_0" hidden="1">#REF!</definedName>
    <definedName name="SD_1x1_6x9_5_B_0" hidden="1">#REF!</definedName>
    <definedName name="SD_1x1_6x9_6_B_0" hidden="1">#REF!</definedName>
    <definedName name="SD_1x1_6x9_7_B_14" hidden="1">#REF!</definedName>
    <definedName name="SD_1x1_6x9_8_B_11" hidden="1">#REF!</definedName>
    <definedName name="SD_1x1_6x9_9_B_0" hidden="1">#REF!</definedName>
    <definedName name="SD_1x1_8_G_12" hidden="1">#REF!</definedName>
    <definedName name="SD_Dropdown_11_Name" hidden="1">#REF!</definedName>
    <definedName name="SD_Dropdown_14_Name" hidden="1">#REF!</definedName>
    <definedName name="SD_Dropdown_9003_Name" hidden="1">#REF!</definedName>
    <definedName name="sdas" hidden="1">{"Total",#N/A,FALSE,"Six Fields";"PDP",#N/A,FALSE,"Six Fields";"PNP",#N/A,FALSE,"Six Fields";"PUD",#N/A,FALSE,"Six Fields";"Prob",#N/A,FALSE,"Six Fields"}</definedName>
    <definedName name="sdcds" hidden="1">{"'Assump'!$F$6:$J$6"}</definedName>
    <definedName name="sdf" hidden="1">{#N/A,#N/A,FALSE,"BALLY COSTS";#N/A,#N/A,FALSE,"FF&amp;E";#N/A,#N/A,FALSE,"FEES";#N/A,#N/A,FALSE,"CONTINGENCY";#N/A,#N/A,FALSE,"SOFT COSTS";#N/A,#N/A,FALSE,"DETAIL";#N/A,#N/A,FALSE,"sum12-3"}</definedName>
    <definedName name="sencount" hidden="1">1</definedName>
    <definedName name="Sewer">'1. Utility Allowance'!$C$16</definedName>
    <definedName name="Sewer2">'1. Utility Allowance'!$C$32</definedName>
    <definedName name="Sewer3">'1. Utility Allowance'!$C$48</definedName>
    <definedName name="shit" hidden="1">{"'Assump'!$F$6:$J$6"}</definedName>
    <definedName name="ss" hidden="1">{#N/A,#N/A,FALSE,"Summary";#N/A,#N/A,FALSE,"Project Summary";#N/A,#N/A,FALSE,"Development Cost Summary";#N/A,#N/A,FALSE,"Development Cost Allocation";#N/A,#N/A,FALSE,"Pad Fees";#N/A,#N/A,FALSE,"Costs";#N/A,#N/A,FALSE,"Parking Budget";#N/A,#N/A,FALSE,"Retail Development Budget";#N/A,#N/A,FALSE,"Office Development Budget";#N/A,#N/A,FALSE,"Hotel Development Budget"}</definedName>
    <definedName name="Structure_Type">'1. Utility Allowance'!$C$10</definedName>
    <definedName name="test2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TIF_Duration">#REF!</definedName>
    <definedName name="TIF_Start">#REF!</definedName>
    <definedName name="TLA.004" hidden="1">#REF!</definedName>
    <definedName name="Total_Acq">#REF!</definedName>
    <definedName name="Total_Dev_Costs">#REF!</definedName>
    <definedName name="Total_Hard">#REF!</definedName>
    <definedName name="Total_SF">#REF!</definedName>
    <definedName name="Total_Soft">#REF!</definedName>
    <definedName name="Total_TV">#REF!</definedName>
    <definedName name="Total_TV_PSF">#REF!</definedName>
    <definedName name="Total_Units">#REF!</definedName>
    <definedName name="Trash">'1. Utility Allowance'!$C$17</definedName>
    <definedName name="Trash2">'1. Utility Allowance'!$C$33</definedName>
    <definedName name="Trash3">'1. Utility Allowance'!$C$49</definedName>
    <definedName name="trtyr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u" hidden="1">{"CSheet",#N/A,FALSE,"C";"SmCap",#N/A,FALSE,"VAL1";"GulfCoast",#N/A,FALSE,"VAL1";"nav",#N/A,FALSE,"NAV";"Summary",#N/A,FALSE,"NAV"}</definedName>
    <definedName name="ui" hidden="1">{"Total",#N/A,FALSE,"Total Proved";"PDP",#N/A,FALSE,"Total Proved";"PNP",#N/A,FALSE,"Total Proved";"PUD",#N/A,FALSE,"Total Proved"}</definedName>
    <definedName name="w" hidden="1">{"ReportTop",#N/A,FALSE,"report top"}</definedName>
    <definedName name="Water">'1. Utility Allowance'!$C$15</definedName>
    <definedName name="Water_Heater_Source">'1. Utility Allowance'!$C$13</definedName>
    <definedName name="Water_Heater_Source2">'1. Utility Allowance'!$C$29</definedName>
    <definedName name="Water_Heater_Source3">'1. Utility Allowance'!$C$45</definedName>
    <definedName name="Water2">'1. Utility Allowance'!$C$31</definedName>
    <definedName name="Water3">'1. Utility Allowance'!$C$47</definedName>
    <definedName name="wer" hidden="1">{"Total",#N/A,FALSE,"Six Fields";"PDP",#N/A,FALSE,"Six Fields";"PNP",#N/A,FALSE,"Six Fields";"PUD",#N/A,FALSE,"Six Fields";"Prob",#N/A,FALSE,"Six Fields"}</definedName>
    <definedName name="wet" hidden="1">{"CSheet",#N/A,FALSE,"C";"SmCap",#N/A,FALSE,"VAL1";"GulfCoast",#N/A,FALSE,"VAL1";"nav",#N/A,FALSE,"NAV";"Summary",#N/A,FALSE,"NAV"}</definedName>
    <definedName name="wrn.10._.Year._.Analysis." hidden="1">{"Data Input",#N/A,TRUE,"Data Input";"10-Yr Cash Flow",#N/A,TRUE,"Cash Flow";"10-Yr Value",#N/A,TRUE,"Value "}</definedName>
    <definedName name="wrn.15._.Year._.Analysis." hidden="1">{"Data Input",#N/A,TRUE,"Data Input";"15-Yr Cash Flow",#N/A,TRUE,"Cash Flow";"15-Yr Value",#N/A,TRUE,"Value "}</definedName>
    <definedName name="wrn.All." hidden="1">{#N/A,#N/A,FALSE,"Summary";#N/A,#N/A,FALSE,"Gen. Wash.";#N/A,#N/A,FALSE,"Iris Court";#N/A,#N/A,FALSE,"Castle Court";#N/A,#N/A,FALSE,"Edge Hills";#N/A,#N/A,FALSE,"Talbot Woods";#N/A,#N/A,FALSE,"Edge Terrace";#N/A,#N/A,FALSE,"Edge Village";#N/A,#N/A,FALSE,"Westgate";#N/A,#N/A,FALSE,"Century Hills";#N/A,#N/A,FALSE,"Parkview";#N/A,#N/A,FALSE,"Park Bethesda";#N/A,#N/A,FALSE,"Fairfax";#N/A,#N/A,FALSE,"North Park";#N/A,#N/A,FALSE,"Huntington";#N/A,#N/A,FALSE,"Bennington"}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Sheets." hidden="1">{#N/A,#N/A,FALSE,"6405";#N/A,#N/A,FALSE,"6406";#N/A,#N/A,FALSE,"6409";#N/A,#N/A,FALSE,"6425";#N/A,#N/A,FALSE,"6426";#N/A,#N/A,FALSE,"6427";#N/A,#N/A,FALSE,"6440";#N/A,#N/A,FALSE,"6441";#N/A,#N/A,FALSE,"6442";#N/A,#N/A,FALSE,"6443"}</definedName>
    <definedName name="wrn.Balcor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wrn.Basic." hidden="1">{#N/A,#N/A,FALSE,"Cover";#N/A,#N/A,FALSE,"Assumptions";#N/A,#N/A,FALSE,"Acquirer";#N/A,#N/A,FALSE,"Target";#N/A,#N/A,FALSE,"Income Statement";#N/A,#N/A,FALSE,"Summary Tables"}</definedName>
    <definedName name="wrn.BidCo." hidden="1">{#N/A,#N/A,FALSE,"BidCo Assumptions";#N/A,#N/A,FALSE,"Credit Stats";#N/A,#N/A,FALSE,"Bidco Summary";#N/A,#N/A,FALSE,"BIDCO Consolidated"}</definedName>
    <definedName name="wrn.Blue._.Book._.Sections." hidden="1">{#N/A,#N/A,TRUE,"Summary";#N/A,#N/A,TRUE,"Program Scheme";#N/A,#N/A,TRUE,"Assumptions";#N/A,#N/A,TRUE,"Development Budget &amp; Timing";#N/A,#N/A,TRUE,"Cash Flow";#N/A,#N/A,TRUE,"Cash Flow to Debt &amp; Equity"}</definedName>
    <definedName name="wrn.book." hidden="1">{"page1",#N/A,FALSE,"net investor returns";"page2",#N/A,FALSE,"net investor returns"}</definedName>
    <definedName name="wrn.BOV." hidden="1">{#N/A,#N/A,FALSE,"Pricing Matrix";#N/A,#N/A,FALSE,"Assumptions";#N/A,#N/A,FALSE,"Year One Pro Forma";#N/A,#N/A,FALSE,"Operating Stmts";#N/A,#N/A,FALSE,"Cash Flow Projections";#N/A,#N/A,FALSE,"Rent Roll Summary";#N/A,#N/A,FALSE,"Market Rent Detail";#N/A,#N/A,FALSE,"Effective Rental Income Detail"}</definedName>
    <definedName name="wrn.CAPREIT." hidden="1">{#N/A,#N/A,FALSE,"CAPREIT"}</definedName>
    <definedName name="wrn.CAPREIT2" hidden="1">{#N/A,#N/A,FALSE,"CAPREIT"}</definedName>
    <definedName name="wrn.Cash._.Flow._.Analysis." hidden="1">{"CF",#N/A,FALSE,"Cash Flow";"RET",#N/A,FALSE,"Returns";"NPV",#N/A,FALSE,"Values";"ASMPT",#N/A,FALSE,"Assumptions"}</definedName>
    <definedName name="wrn.check." hidden="1">{#N/A,#N/A,FALSE,"Summary";#N/A,#N/A,FALSE,"Project Summary";#N/A,#N/A,FALSE,"Development Cost Summary";#N/A,#N/A,FALSE,"Development Cost Allocation";#N/A,#N/A,FALSE,"Pad Fees";#N/A,#N/A,FALSE,"Costs";#N/A,#N/A,FALSE,"Parking Budget";#N/A,#N/A,FALSE,"Retail Development Budget";#N/A,#N/A,FALSE,"Office Development Budget";#N/A,#N/A,FALSE,"Hotel Development Budget"}</definedName>
    <definedName name="wrn.client." hidden="1">{"multiple",#N/A,FALSE,"client";"margins",#N/A,FALSE,"client";"data",#N/A,FALSE,"client"}</definedName>
    <definedName name="wrn.Client3." hidden="1">{"data",#N/A,FALSE,"client (3)";"margins",#N/A,FALSE,"client (3)";"multiple",#N/A,FALSE,"client (3)"}</definedName>
    <definedName name="wrn.client4." hidden="1">{"multiple",#N/A,FALSE,"client (4)";"margins",#N/A,FALSE,"client (4)";"data",#N/A,FALSE,"client (4)"}</definedName>
    <definedName name="wrn.COMPCO." hidden="1">{"Page1",#N/A,FALSE,"CompCo";"Page2",#N/A,FALSE,"CompCo"}</definedName>
    <definedName name="wrn.Competition." hidden="1">{#N/A,#N/A,FALSE,"CompSummary";#N/A,#N/A,FALSE,"Comp1";#N/A,#N/A,FALSE,"Comp2";#N/A,#N/A,FALSE,"Comp3";#N/A,#N/A,FALSE,"Comp4";#N/A,#N/A,FALSE,"Comp5";#N/A,#N/A,FALSE,"Our Prop";#N/A,#N/A,FALSE,"Projection Sheet"}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rporate." hidden="1">{"Corporate",#N/A,FALSE,"Corporate Profile"}</definedName>
    <definedName name="wrn.cotop." hidden="1">{"ReportTop",#N/A,FALSE,"report top"}</definedName>
    <definedName name="wrn.cotop2." hidden="1">{"ReportTop",#N/A,FALSE,"report top"}</definedName>
    <definedName name="wrn.DCF." hidden="1">{#N/A,#N/A,FALSE,"DCF Cov";#N/A,#N/A,FALSE,"dcf"}</definedName>
    <definedName name="wrn.DCF._.Valuation." hidden="1">{"value box",#N/A,TRUE,"DPL Inc. Fin Statements";"unlevered free cash flows",#N/A,TRUE,"DPL Inc. Fin Statements"}</definedName>
    <definedName name="wrn.Expense._.Input." hidden="1">{#N/A,#N/A,FALSE,"Expense Input"}</definedName>
    <definedName name="wrn.FCB." hidden="1">{"FCB_ALL",#N/A,FALSE,"FCB"}</definedName>
    <definedName name="wrn.fcb2" hidden="1">{"FCB_ALL",#N/A,FALSE,"FCB"}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CG._.Express." hidden="1">{#N/A,#N/A,TRUE,"Title Page";#N/A,#N/A,TRUE,"Executive Summary";#N/A,#N/A,TRUE,"Assumptions";#N/A,#N/A,TRUE,"Footnotes";#N/A,#N/A,TRUE,"Narrative Assumptions";#N/A,#N/A,TRUE,"2nd Generation";#N/A,#N/A,TRUE,"Existing vs Mkt";#N/A,#N/A,TRUE,"Cash Flow";#N/A,#N/A,TRUE,"Residual - Marketing";#N/A,#N/A,TRUE,"Pricing Matrix";#N/A,#N/A,TRUE,"Expiration Schedule";#N/A,#N/A,TRUE,"Expiration Graph "}</definedName>
    <definedName name="wrn.FCG._.Full." hidden="1">{#N/A,#N/A,TRUE,"Title Page";#N/A,#N/A,TRUE,"Executive Summary";#N/A,#N/A,TRUE,"Assumptions";#N/A,#N/A,TRUE,"Footnotes";#N/A,#N/A,TRUE,"Narrative Assumptions";#N/A,#N/A,TRUE,"Vacant Space";#N/A,#N/A,TRUE,"2nd Generation";#N/A,#N/A,TRUE,"Existing vs Mkt";#N/A,#N/A,TRUE,"Cash Flow";#N/A,#N/A,TRUE,"Residual - Marketing";#N/A,#N/A,TRUE,"Pricing Matrix";#N/A,#N/A,TRUE,"Vacancy Detail";#N/A,#N/A,TRUE,"Expiration Schedule";#N/A,#N/A,TRUE,"Expiration Graph ";#N/A,#N/A,TRUE,"Value Matrix";#N/A,#N/A,TRUE,"Value Matrix (2)";#N/A,#N/A,TRUE,"GI Detail";#N/A,#N/A,TRUE,"Exp Detail";#N/A,#N/A,TRUE,"ALease-up Schedule"}</definedName>
    <definedName name="wrn.Financial._.Model." hidden="1">{#N/A,#N/A,TRUE,"Input Sheet Model";#N/A,#N/A,TRUE,"Project Proforma Detail";#N/A,#N/A,TRUE,"Signoff Summary";#N/A,#N/A,TRUE,"Assumptions";#N/A,#N/A,TRUE,"Constr. Int. Inc.";#N/A,#N/A,TRUE,"Cashflow Projection"}</definedName>
    <definedName name="wrn.Financials." hidden="1">{#N/A,#N/A,TRUE,"Income Statement";#N/A,#N/A,TRUE,"Balance Sheet";#N/A,#N/A,TRUE,"Cash Flow"}</definedName>
    <definedName name="wrn.FS_2005." hidden="1">{"BS-Yearly",#N/A,TRUE,"BS-Year";"BS-Monthly-2005",#N/A,TRUE,"BS"}</definedName>
    <definedName name="wrn.Full._.Model." hidden="1">{#N/A,#N/A,FALSE,"Cov";#N/A,#N/A,FALSE,"sum";#N/A,#N/A,FALSE,"baladj";#N/A,#N/A,FALSE,"bs";#N/A,#N/A,FALSE,"is";#N/A,#N/A,FALSE,"pis";#N/A,#N/A,FALSE,"pis";#N/A,#N/A,FALSE,"cf";#N/A,#N/A,FALSE,"balhist";#N/A,#N/A,FALSE,"wc";#N/A,#N/A,FALSE,"ltd";#N/A,#N/A,FALSE,"cover";#N/A,#N/A,FALSE,"fa";#N/A,#N/A,FALSE,"tax";#N/A,#N/A,FALSE,"irr";#N/A,#N/A,FALSE,"in";#N/A,#N/A,FALSE,"DCF Cov";#N/A,#N/A,FALSE,"dcf"}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set." hidden="1">{"qtrs",#N/A,FALSE,"External Mnth-Qtr-Ytd (EBITDA)";"months",#N/A,FALSE,"External Mnth-Qtr-Ytd (EBITDA)";"qtrs",#N/A,FALSE,"External Mnth-Qtr-Ytd (EBIT)";"monthsl",#N/A,FALSE,"External Mnth-Qtr-Ytd (EBIT)";"qtrs",#N/A,FALSE,"Internal Mth-Qtr-Ytd";"months",#N/A,FALSE,"Internal Mth-Qtr-Ytd"}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graph." hidden="1">{"graph",#N/A,FALSE,"RIGCOUNT";"graph",#N/A,FALSE,"ON_OFFSHORE";"graph",#N/A,FALSE,"crewcnt";"graph",#N/A,FALSE,"OILvGAS";"graph",#N/A,FALSE,"OFF_RIGCOUNT";"graph",#N/A,FALSE,"indep perf";"graph",#N/A,FALSE,"oil serv perf"}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Income._.Input." hidden="1">{#N/A,#N/A,FALSE,"Income Input"}</definedName>
    <definedName name="wrn.Inputs." hidden="1">{"Inflation-BaseYear",#N/A,FALSE,"Inputs"}</definedName>
    <definedName name="wrn.Investment._.Review." hidden="1">{#N/A,#N/A,FALSE,"Proforma Five Yr";#N/A,#N/A,FALSE,"Capital Input";#N/A,#N/A,FALSE,"Calculations";#N/A,#N/A,FALSE,"Transaction Summary-DTW"}</definedName>
    <definedName name="wrn.IS._.Q96." hidden="1">{"IS Q96",#N/A,FALSE,"Income Statement"}</definedName>
    <definedName name="wrn.IS._.Q97." hidden="1">{"IS Q97",#N/A,FALSE,"Income Statement"}</definedName>
    <definedName name="wrn.IS._.Years." hidden="1">{"IS Years",#N/A,FALSE,"Income Statement"}</definedName>
    <definedName name="wrn.JODM._.Graphs." hidden="1">{"graph",#N/A,FALSE,"WWJU";"graph",#N/A,FALSE,"WWSEM";"graph",#N/A,FALSE,"GOMJU";"graph",#N/A,FALSE,"GOMSEM";"graph",#N/A,FALSE,"NSJU";"graph",#N/A,FALSE,"NSSEM";"graph",#N/A,FALSE,"WAJU";"graph",#N/A,FALSE,"STOCKPRI";"graph",#N/A,FALSE,"CFTEV";"graph",#N/A,FALSE,"NAV-RCV";"graph",#N/A,FALSE,"CRUDEWW"}</definedName>
    <definedName name="wrn.LBO." hidden="1">{#N/A,#N/A,FALSE,"Cov";#N/A,#N/A,FALSE,"sum";#N/A,#N/A,FALSE,"baladj";#N/A,#N/A,FALSE,"bs";#N/A,#N/A,FALSE,"is";#N/A,#N/A,FALSE,"pis";#N/A,#N/A,FALSE,"cf";#N/A,#N/A,FALSE,"balhist";#N/A,#N/A,FALSE,"wc";#N/A,#N/A,FALSE,"ltd";#N/A,#N/A,FALSE,"cover";#N/A,#N/A,FALSE,"fa";#N/A,#N/A,FALSE,"tax";#N/A,#N/A,FALSE,"irr";#N/A,#N/A,FALSE,"in"}</definedName>
    <definedName name="wrn.Line._.Item._.Summary." hidden="1">{#N/A,#N/A,FALSE,"Line Item Summ."}</definedName>
    <definedName name="wrn.Main._.Fields." hidden="1">{"Total",#N/A,FALSE,"Laurel";"PDP",#N/A,FALSE,"Laurel";"PNP",#N/A,FALSE,"Laurel";"PUD",#N/A,FALSE,"Laurel";"Total",#N/A,FALSE,"Summerland";"Prob",#N/A,FALSE,"Laurel";"PDP",#N/A,FALSE,"Summerland";"PNP",#N/A,FALSE,"Summerland";"PUD",#N/A,FALSE,"Summerland";"Prob",#N/A,FALSE,"Summerland";"Total",#N/A,FALSE,"Soso";"PDP",#N/A,FALSE,"Soso";"PNP",#N/A,FALSE,"Soso";"PUD",#N/A,FALSE,"Soso";"Prob",#N/A,FALSE,"Soso";"Total",#N/A,FALSE,"Martinville";"PDP",#N/A,FALSE,"Martinville";"PNP",#N/A,FALSE,"Martinville";"PUD",#N/A,FALSE,"Martinville";"Prob",#N/A,FALSE,"Martinville";"Total",#N/A,FALSE,"Brookhaven";"PDP",#N/A,FALSE,"Brookhaven";"PNP",#N/A,FALSE,"Brookhaven";"PUD",#N/A,FALSE,"Brookhaven";"Prob",#N/A,FALSE,"Brookhaven";"Total",#N/A,FALSE,"Monroe";"PDP",#N/A,FALSE,"Monroe";"PNP",#N/A,FALSE,"Monroe";"PUD",#N/A,FALSE,"Monroe";"Prob",#N/A,FALSE,"Monroe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del." hidden="1">{#N/A,#N/A,FALSE,"Cover";#N/A,#N/A,FALSE,"LUMI";#N/A,#N/A,FALSE,"COMD";#N/A,#N/A,FALSE,"Valuation";#N/A,#N/A,FALSE,"Assumptions";#N/A,#N/A,FALSE,"Pooling";#N/A,#N/A,FALSE,"BalanceSheet"}</definedName>
    <definedName name="wrn.Netbacks." hidden="1">{"Netbacks",#N/A,FALSE,"Netbacks"}</definedName>
    <definedName name="wrn.NOV30." hidden="1">{#N/A,#N/A,FALSE,"BALLY COSTS";#N/A,#N/A,FALSE,"FF&amp;E";#N/A,#N/A,FALSE,"FEES";#N/A,#N/A,FALSE,"CONTINGENCY";#N/A,#N/A,FALSE,"SOFT COSTS";#N/A,#N/A,FALSE,"DETAIL";#N/A,#N/A,FALSE,"sum12-3"}</definedName>
    <definedName name="wrn.november._.17." hidden="1">{#N/A,#N/A,FALSE,"NY,NY - BUILD UP";#N/A,#N/A,FALSE,"SPCE -CAS LEV";#N/A,#N/A,FALSE,"SPCE -COST LL";#N/A,#N/A,FALSE,"CHANGES CMSC";#N/A,#N/A,FALSE,"FF&amp; E ANALYSIS";#N/A,#N/A,FALSE,"ADD. SOFT COSTS - 3RD PRTY";#N/A,#N/A,FALSE,"NYNY COMP";#N/A,#N/A,FALSE,"BUDGET 11-17";#N/A,#N/A,FALSE,"CONTINGENCY";#N/A,#N/A,FALSE,"ESCALATE";#N/A,#N/A,FALSE,"adj 9-15 to 11-17";#N/A,#N/A,FALSE,"D&amp;CM 11-17";#N/A,#N/A,FALSE,"INTEREST"}</definedName>
    <definedName name="wrn.ODB." hidden="1">{"ODB",#N/A,FALSE,"Hold Scenario"}</definedName>
    <definedName name="wrn.office." hidden="1">{#N/A,#N/A,FALSE,"Pad Fees";#N/A,#N/A,FALSE,"Parking Budget";#N/A,#N/A,FALSE,"Parking Cash Flow";#N/A,#N/A,FALSE,"Parking Assumptions Summary";#N/A,#N/A,FALSE,"Assumptions-M";#N/A,#N/A,FALSE,"Assumptions-T";#N/A,#N/A,FALSE,"Assumptions-W";#N/A,#N/A,FALSE,"Assumptions-R";#N/A,#N/A,FALSE,"Assumptions-F";#N/A,#N/A,FALSE,"Assumptions-Sa";#N/A,#N/A,FALSE,"Assumptions-Su";#N/A,#N/A,FALSE,"Bond Debt Service";#N/A,#N/A,FALSE,"Bond Shortfall"}</definedName>
    <definedName name="wrn.Operations._.Review." hidden="1">{#N/A,#N/A,FALSE,"Proforma Five Yr";#N/A,#N/A,FALSE,"Occ and Rate";#N/A,#N/A,FALSE,"PF Input";#N/A,#N/A,FALSE,"Hotcomps"}</definedName>
    <definedName name="wrn.Output." hidden="1">{#N/A,#N/A,FALSE,"Assumptions";#N/A,#N/A,FALSE,"IS";#N/A,#N/A,FALSE,"BS";#N/A,#N/A,FALSE,"CF"}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hase._.I." hidden="1">{#N/A,#N/A,FALSE,"Transaction Summary-DTW";#N/A,#N/A,FALSE,"Proforma Five Yr";#N/A,#N/A,FALSE,"Occ and Rate"}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list." hidden="1">{#N/A,#N/A,FALSE,"rent roll";#N/A,#N/A,FALSE,"I&amp;E";#N/A,#N/A,FALSE,"96noleaseup";#N/A,#N/A,FALSE,"96noleaseup matrix";#N/A,#N/A,FALSE,"leaseup96";#N/A,#N/A,FALSE,"leaseup96 matrix";#N/A,#N/A,FALSE,"Leaseup and Exp."}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hidden="1">{"PAGE1",#N/A,FALSE,"LLXSEC";"page2",#N/A,FALSE,"LLXSEC";"PAGE3",#N/A,FALSE,"LLXSEC";"PAGE4",#N/A,FALSE,"LLXSEC";"PAGE5",#N/A,FALSE,"LLXSEC";"PAGE6",#N/A,FALSE,"LLXSEC";"PAGE7",#N/A,FALSE,"LLXSEC";"PAGE8",#N/A,FALSE,"LLXSEC";"page9",#N/A,FALSE,"LLXSEC";"page10",#N/A,FALSE,"LLXSEC";"page11",#N/A,FALSE,"LLXSEC";"page12",#N/A,FALSE,"LLXSEC";"page13",#N/A,FALSE,"LLXSEC";"page14",#N/A,FALSE,"LLXSEC";"page15",#N/A,FALSE,"LLXSEC";"page16",#N/A,FALSE,"LLXSEC"}</definedName>
    <definedName name="wrn.Print._.All." hidden="1">{#N/A,#N/A,FALSE,"I&amp;E";#N/A,#N/A,FALSE,"rent roll";#N/A,#N/A,FALSE,"96noleaseup";#N/A,#N/A,FALSE,"96noleaseup matrix";#N/A,#N/A,FALSE,"leaseup 96";#N/A,#N/A,FALSE,"leaseup 96 matrix";#N/A,#N/A,FALSE,"Leaseup and Exp."}</definedName>
    <definedName name="wrn.Print._.Package." hidden="1">{#N/A,#N/A,FALSE,"rent roll";#N/A,#N/A,FALSE,"I&amp;E";#N/A,#N/A,FALSE,"Sales";#N/A,#N/A,FALSE,"% rent";#N/A,#N/A,FALSE,"no leasup 96";#N/A,#N/A,FALSE,"96 Cap Matrix No Leaseup";#N/A,#N/A,FALSE,"Proforma (2)";#N/A,#N/A,FALSE,"Proforma Matrix (2)";#N/A,#N/A,FALSE,"Offering Summary";#N/A,#N/A,FALSE,"RE TAX"}</definedName>
    <definedName name="wrn.PrintAll." hidden="1">{#N/A,#N/A,FALSE,"Broker Sheet";#N/A,#N/A,FALSE,"Exec.Summary";#N/A,#N/A,FALSE,"Argus Cash Flow";#N/A,#N/A,FALSE,"SPF";#N/A,#N/A,FALSE,"RentRoll"}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forma._.Review." hidden="1">{#N/A,#N/A,FALSE,"Occ and Rate";#N/A,#N/A,FALSE,"PF Input";#N/A,#N/A,FALSE,"Proforma Five Yr";#N/A,#N/A,FALSE,"Hotcomps"}</definedName>
    <definedName name="wrn.Relevant._.Sections." hidden="1">{#N/A,#N/A,FALSE,"Summary";#N/A,#N/A,FALSE,"Program Scheme";#N/A,#N/A,FALSE,"Assumptions";#N/A,#N/A,FALSE,"Development Budget";#N/A,#N/A,FALSE,"Timing";#N/A,#N/A,FALSE,"Development Costs &amp; Revenues";#N/A,#N/A,FALSE,"Cash Flow to Debt &amp; Equity";#N/A,#N/A,FALSE,"Cash Flow to Athena LP"}</definedName>
    <definedName name="wrn.Report." hidden="1">{#N/A,#N/A,FALSE,"Bennington";#N/A,#N/A,FALSE,"Castle Court";#N/A,#N/A,FALSE,"Century Hills";#N/A,#N/A,FALSE,"Edgewater Hills";#N/A,#N/A,FALSE,"Edgewater Terrace";#N/A,#N/A,FALSE,"Edgewater Village";#N/A,#N/A,FALSE,"Fairfax";#N/A,#N/A,FALSE,"Gen. Wash.";#N/A,#N/A,FALSE,"Huntington-Unfurnished";#N/A,#N/A,FALSE,"Huntington-Furnished";#N/A,#N/A,FALSE,"Iris Court";#N/A,#N/A,FALSE,"North Park";#N/A,#N/A,FALSE,"Talbot Woods";#N/A,#N/A,FALSE,"Parkview";#N/A,#N/A,FALSE,"Westgate"}</definedName>
    <definedName name="wrn.Roll._.Up._.Fields." hidden="1">{"Total",#N/A,FALSE,"Six Fields";"PDP",#N/A,FALSE,"Six Fields";"PNP",#N/A,FALSE,"Six Fields";"PUD",#N/A,FALSE,"Six Fields";"Prob",#N/A,FALSE,"Six Fields"}</definedName>
    <definedName name="wrn.sales." hidden="1">{"sales",#N/A,FALSE,"Sales";"sales existing",#N/A,FALSE,"Sales";"sales rd1",#N/A,FALSE,"Sales";"sales rd2",#N/A,FALSE,"Sales"}</definedName>
    <definedName name="wrn.SBU._.STEERIN." hidden="1">{"TOTALS",#N/A,FALSE,"Consolidating Income Statement";"MONTHS",#N/A,FALSE,"Ag";"QTRS",#N/A,FALSE,"Ag";"MONTHS",#N/A,FALSE,"Turf";"QTRS",#N/A,FALSE,"Turf";"MONTHS",#N/A,FALSE,"Industrial";"QTRS",#N/A,FALSE,"Industrial";"MONTHS",#N/A,FALSE,"Parts";"QTRS",#N/A,FALSE,"Parts"}</definedName>
    <definedName name="wrn.seafirst." hidden="1">{#N/A,#N/A,FALSE,"Project Summary";#N/A,#N/A,FALSE,"Master Developer Cash Flow";#N/A,#N/A,FALSE,"Parking Budget";#N/A,#N/A,FALSE,"Parking Cash Flow2";#N/A,#N/A,FALSE,"Parking Assumptions";#N/A,#N/A,FALSE,"Bond Structure - Lease";#N/A,#N/A,FALSE,"Retail Development Budget";#N/A,#N/A,FALSE,"Retail Cash Flow";#N/A,#N/A,FALSE,"Retail Assumptions Summary";#N/A,#N/A,FALSE,"Retail Income Assumptions";#N/A,#N/A,FALSE,"Retail % Rent";#N/A,#N/A,FALSE,"Retail Debt Service";#N/A,#N/A,FALSE,"Office Development Budget";#N/A,#N/A,FALSE,"Office Cash Flow";#N/A,#N/A,FALSE,"Office Assumptions";#N/A,#N/A,FALSE,"Office Debt Service";#N/A,#N/A,FALSE,"Hotel Development Budget";#N/A,#N/A,FALSE,"Hotel Cash Flow";#N/A,#N/A,FALSE,"Hotel Assumptions";#N/A,#N/A,FALSE,"Hotel Debt Service"}</definedName>
    <definedName name="wrn.STAND_ALONE_BOTH." hidden="1">{"FCB_ALL",#N/A,FALSE,"FCB";"GREY_ALL",#N/A,FALSE,"GREY"}</definedName>
    <definedName name="wrn.STANDARD." hidden="1">{"GENERAL INPUT",#N/A,FALSE,"GENERAL INPUT";"PROFORMA DRAW SCHEDULE",#N/A,FALSE,"WORKSHEET";"BUDGET ALL",#N/A,FALSE,"BUDGET";"OPERATING ALL",#N/A,FALSE,"OPERATING";"DRAW ESTIMATES",#N/A,FALSE,"DRAWS";"SOURCES &amp; USES",#N/A,FALSE,"SOURCES &amp; USES"}</definedName>
    <definedName name="wrn.Summary." hidden="1">{#N/A,#N/A,FALSE,"Category Summ."}</definedName>
    <definedName name="wrn.SUN1." hidden="1">{#N/A,#N/A,FALSE,"Assumptions";#N/A,#N/A,FALSE,"office";#N/A,#N/A,FALSE,"monthly"}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eWholeEnchilada." hidden="1">{"CSheet",#N/A,FALSE,"C";"SmCap",#N/A,FALSE,"VAL1";"GulfCoast",#N/A,FALSE,"VAL1";"nav",#N/A,FALSE,"NAV";"Summary",#N/A,FALSE,"NAV"}</definedName>
    <definedName name="wrn.TOCHTERMAN." hidden="1">{#N/A,#N/A,FALSE,"Project Summary";#N/A,#N/A,FALSE,"Parking Budget";#N/A,#N/A,FALSE,"Parking Cash Flow";#N/A,#N/A,FALSE,"Parking Assumptions";#N/A,#N/A,FALSE,"Bond Debt Service";#N/A,#N/A,FALSE,"Pad Fees";#N/A,#N/A,FALSE,"Bond Shortfall";#N/A,#N/A,FALSE,"Retail Development Budget";#N/A,#N/A,FALSE,"Retail Cash Flow";#N/A,#N/A,FALSE,"Retail Assumptions Summary";#N/A,#N/A,FALSE,"Office Development Budget";#N/A,#N/A,FALSE,"Office Cash Flow";#N/A,#N/A,FALSE,"Office Assumptions";#N/A,#N/A,FALSE,"Hotel Development Budget";#N/A,#N/A,FALSE,"Hotel Cash Flow";#N/A,#N/A,FALSE,"Land Lease NPV"}</definedName>
    <definedName name="wrn.Total._.Proved." hidden="1">{"Total",#N/A,FALSE,"Total Proved";"PDP",#N/A,FALSE,"Total Proved";"PNP",#N/A,FALSE,"Total Proved";"PUD",#N/A,FALSE,"Total Proved"}</definedName>
    <definedName name="wrn.Total._.Proved._.plus._.Probable." hidden="1">{"Total",#N/A,FALSE,"Total Proved + Probable";"PDP",#N/A,FALSE,"Total Proved + Probable";"PNP",#N/A,FALSE,"Total Proved + Probable";"PUD",#N/A,FALSE,"Total Proved + Probable";"Prob",#N/A,FALSE,"Total Proved + Probable"}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wrn.villages." hidden="1">{#N/A,#N/A,FALSE,"Exec Sum 10Yr";#N/A,#N/A,FALSE,"Assumptions";#N/A,#N/A,FALSE,"Operating Stmts";#N/A,#N/A,FALSE,"Year One Pro Forma";#N/A,#N/A,FALSE,"Rent Roll Summary";#N/A,#N/A,FALSE,"Market Rent Detail";#N/A,#N/A,FALSE,"Effective Rental Income Detail";#N/A,#N/A,FALSE,"Cash Flow Projections";#N/A,#N/A,FALSE,"Net Residual Value"}</definedName>
    <definedName name="wrn.Wacc." hidden="1">{"Area1",#N/A,FALSE,"OREWACC";"Area2",#N/A,FALSE,"OREWACC"}</definedName>
    <definedName name="www.cc" hidden="1">{"qtrs",#N/A,FALSE,"External Mnth-Qtr-Ytd (EBITDA)";"months",#N/A,FALSE,"External Mnth-Qtr-Ytd (EBITDA)";"qtrs",#N/A,FALSE,"External Mnth-Qtr-Ytd (EBIT)";"monthsl",#N/A,FALSE,"External Mnth-Qtr-Ytd (EBIT)";"qtrs",#N/A,FALSE,"Internal Mth-Qtr-Ytd";"months",#N/A,FALSE,"Internal Mth-Qtr-Ytd"}</definedName>
    <definedName name="xrttd" hidden="1">{"Total",#N/A,FALSE,"Total Proved + Probable";"PDP",#N/A,FALSE,"Total Proved + Probable";"PNP",#N/A,FALSE,"Total Proved + Probable";"PUD",#N/A,FALSE,"Total Proved + Probable";"Prob",#N/A,FALSE,"Total Proved + Probable"}</definedName>
    <definedName name="yhjhj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you" hidden="1">{"'Assump'!$F$6:$J$6"}</definedName>
    <definedName name="yui" hidden="1">{"Total",#N/A,FALSE,"Six Fields";"PDP",#N/A,FALSE,"Six Fields";"PNP",#N/A,FALSE,"Six Fields";"PUD",#N/A,FALSE,"Six Fields";"Prob",#N/A,FALSE,"Six Fields"}</definedName>
    <definedName name="z" hidden="1">{"CSheet",#N/A,FALSE,"C";"SmCap",#N/A,FALSE,"VAL1";"GulfCoast",#N/A,FALSE,"VAL1";"nav",#N/A,FALSE,"NAV";"Summary",#N/A,FALSE,"NAV"}</definedName>
    <definedName name="zdfgxzdfg" hidden="1">{"ReportTop",#N/A,FALSE,"report top"}</definedName>
    <definedName name="Zip_C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4" l="1"/>
  <c r="B7" i="7"/>
  <c r="G16" i="7" a="1"/>
  <c r="G16" i="7" s="1"/>
  <c r="H17" i="7"/>
  <c r="H18" i="7"/>
  <c r="H19" i="7"/>
  <c r="H20" i="7"/>
  <c r="H21" i="7"/>
  <c r="H22" i="7"/>
  <c r="H23" i="7"/>
  <c r="H24" i="7"/>
  <c r="H25" i="7"/>
  <c r="H26" i="7"/>
  <c r="H27" i="7"/>
  <c r="H16" i="7"/>
  <c r="I16" i="7"/>
  <c r="G17" i="7" a="1"/>
  <c r="G17" i="7" s="1"/>
  <c r="G18" i="7" a="1"/>
  <c r="G18" i="7" s="1"/>
  <c r="G19" i="7" a="1"/>
  <c r="G19" i="7" s="1"/>
  <c r="G20" i="7" a="1"/>
  <c r="G20" i="7" s="1"/>
  <c r="G21" i="7" a="1"/>
  <c r="G21" i="7" s="1"/>
  <c r="G22" i="7" a="1"/>
  <c r="G22" i="7" s="1"/>
  <c r="G23" i="7" a="1"/>
  <c r="G23" i="7" s="1"/>
  <c r="G24" i="7" a="1"/>
  <c r="G24" i="7" s="1"/>
  <c r="G25" i="7" a="1"/>
  <c r="G25" i="7" s="1"/>
  <c r="G26" i="7" a="1"/>
  <c r="G26" i="7" s="1"/>
  <c r="G27" i="7" a="1"/>
  <c r="G27" i="7" s="1"/>
  <c r="AA21" i="23"/>
  <c r="Z21" i="23"/>
  <c r="Y21" i="23"/>
  <c r="X21" i="23"/>
  <c r="W21" i="23"/>
  <c r="V21" i="23"/>
  <c r="U21" i="23"/>
  <c r="T21" i="23"/>
  <c r="S21" i="23"/>
  <c r="R21" i="23"/>
  <c r="Q21" i="23"/>
  <c r="F47" i="4" s="1" a="1"/>
  <c r="F47" i="4" s="1"/>
  <c r="P21" i="23"/>
  <c r="I21" i="23"/>
  <c r="H21" i="23"/>
  <c r="G21" i="23"/>
  <c r="F21" i="23"/>
  <c r="E21" i="23"/>
  <c r="D21" i="23"/>
  <c r="O21" i="23"/>
  <c r="N21" i="23"/>
  <c r="M21" i="23"/>
  <c r="L21" i="23"/>
  <c r="K21" i="23"/>
  <c r="J21" i="23"/>
  <c r="AG21" i="23"/>
  <c r="J15" i="4" s="1" a="1"/>
  <c r="J15" i="4" s="1"/>
  <c r="AF21" i="23"/>
  <c r="AE21" i="23"/>
  <c r="H15" i="4" s="1" a="1"/>
  <c r="H15" i="4" s="1"/>
  <c r="AD21" i="23"/>
  <c r="AC21" i="23"/>
  <c r="AB21" i="23"/>
  <c r="E15" i="4" s="1" a="1"/>
  <c r="E15" i="4" s="1"/>
  <c r="F52" i="4" a="1"/>
  <c r="F52" i="4" s="1"/>
  <c r="G52" i="4" a="1"/>
  <c r="G52" i="4" s="1"/>
  <c r="H52" i="4" a="1"/>
  <c r="H52" i="4" s="1"/>
  <c r="I52" i="4" a="1"/>
  <c r="I52" i="4" s="1"/>
  <c r="J52" i="4" a="1"/>
  <c r="J52" i="4" s="1"/>
  <c r="E52" i="4" a="1"/>
  <c r="E52" i="4" s="1"/>
  <c r="F51" i="4" a="1"/>
  <c r="F51" i="4" s="1"/>
  <c r="G51" i="4" a="1"/>
  <c r="G51" i="4" s="1"/>
  <c r="H51" i="4" a="1"/>
  <c r="H51" i="4" s="1"/>
  <c r="I51" i="4" a="1"/>
  <c r="I51" i="4" s="1"/>
  <c r="J51" i="4" a="1"/>
  <c r="J51" i="4" s="1"/>
  <c r="E51" i="4" a="1"/>
  <c r="E51" i="4" s="1"/>
  <c r="F50" i="4" a="1"/>
  <c r="F50" i="4" s="1"/>
  <c r="G50" i="4" a="1"/>
  <c r="G50" i="4" s="1"/>
  <c r="H50" i="4" a="1"/>
  <c r="H50" i="4" s="1"/>
  <c r="I50" i="4" a="1"/>
  <c r="I50" i="4" s="1"/>
  <c r="J50" i="4" a="1"/>
  <c r="J50" i="4" s="1"/>
  <c r="E50" i="4" a="1"/>
  <c r="E50" i="4" s="1"/>
  <c r="F49" i="4" a="1"/>
  <c r="F49" i="4" s="1"/>
  <c r="G49" i="4" a="1"/>
  <c r="G49" i="4" s="1"/>
  <c r="H49" i="4" a="1"/>
  <c r="H49" i="4" s="1"/>
  <c r="I49" i="4" a="1"/>
  <c r="I49" i="4" s="1"/>
  <c r="J49" i="4" a="1"/>
  <c r="J49" i="4" s="1"/>
  <c r="E49" i="4" a="1"/>
  <c r="E49" i="4" s="1"/>
  <c r="F48" i="4" a="1"/>
  <c r="F48" i="4" s="1"/>
  <c r="G48" i="4" a="1"/>
  <c r="G48" i="4" s="1"/>
  <c r="H48" i="4" a="1"/>
  <c r="H48" i="4" s="1"/>
  <c r="I48" i="4" a="1"/>
  <c r="I48" i="4" s="1"/>
  <c r="J48" i="4" a="1"/>
  <c r="J48" i="4" s="1"/>
  <c r="E48" i="4" a="1"/>
  <c r="E48" i="4" s="1"/>
  <c r="G47" i="4" a="1"/>
  <c r="G47" i="4" s="1"/>
  <c r="H47" i="4" a="1"/>
  <c r="H47" i="4" s="1"/>
  <c r="I47" i="4" a="1"/>
  <c r="I47" i="4" s="1"/>
  <c r="J47" i="4" a="1"/>
  <c r="J47" i="4" s="1"/>
  <c r="E47" i="4" a="1"/>
  <c r="E47" i="4" s="1"/>
  <c r="F46" i="4" a="1"/>
  <c r="F46" i="4" s="1"/>
  <c r="G46" i="4" a="1"/>
  <c r="G46" i="4" s="1"/>
  <c r="H46" i="4" a="1"/>
  <c r="H46" i="4" s="1"/>
  <c r="I46" i="4" a="1"/>
  <c r="I46" i="4" s="1"/>
  <c r="J46" i="4" a="1"/>
  <c r="J46" i="4" s="1"/>
  <c r="E46" i="4" a="1"/>
  <c r="E46" i="4" s="1"/>
  <c r="E45" i="4" a="1"/>
  <c r="E45" i="4" s="1"/>
  <c r="E44" i="4" a="1"/>
  <c r="E44" i="4" s="1"/>
  <c r="E43" i="4" a="1"/>
  <c r="E43" i="4" s="1"/>
  <c r="F36" i="4" a="1"/>
  <c r="F36" i="4" s="1"/>
  <c r="G36" i="4" a="1"/>
  <c r="G36" i="4" s="1"/>
  <c r="H36" i="4" a="1"/>
  <c r="H36" i="4" s="1"/>
  <c r="I36" i="4" a="1"/>
  <c r="I36" i="4" s="1"/>
  <c r="J36" i="4" a="1"/>
  <c r="J36" i="4" s="1"/>
  <c r="E36" i="4" a="1"/>
  <c r="E36" i="4" s="1"/>
  <c r="F35" i="4" a="1"/>
  <c r="F35" i="4" s="1"/>
  <c r="G35" i="4" a="1"/>
  <c r="G35" i="4" s="1"/>
  <c r="H35" i="4" a="1"/>
  <c r="H35" i="4" s="1"/>
  <c r="I35" i="4" a="1"/>
  <c r="I35" i="4" s="1"/>
  <c r="J35" i="4" a="1"/>
  <c r="J35" i="4" s="1"/>
  <c r="E35" i="4" a="1"/>
  <c r="E35" i="4" s="1"/>
  <c r="F34" i="4" a="1"/>
  <c r="F34" i="4" s="1"/>
  <c r="G34" i="4" a="1"/>
  <c r="G34" i="4" s="1"/>
  <c r="H34" i="4" a="1"/>
  <c r="H34" i="4" s="1"/>
  <c r="I34" i="4" a="1"/>
  <c r="I34" i="4" s="1"/>
  <c r="J34" i="4" a="1"/>
  <c r="J34" i="4" s="1"/>
  <c r="E34" i="4" a="1"/>
  <c r="E34" i="4" s="1"/>
  <c r="F33" i="4" a="1"/>
  <c r="F33" i="4" s="1"/>
  <c r="G33" i="4" a="1"/>
  <c r="G33" i="4" s="1"/>
  <c r="H33" i="4" a="1"/>
  <c r="H33" i="4" s="1"/>
  <c r="I33" i="4" a="1"/>
  <c r="I33" i="4" s="1"/>
  <c r="J33" i="4" a="1"/>
  <c r="J33" i="4" s="1"/>
  <c r="E33" i="4" a="1"/>
  <c r="E33" i="4" s="1"/>
  <c r="F32" i="4" a="1"/>
  <c r="F32" i="4" s="1"/>
  <c r="G32" i="4" a="1"/>
  <c r="G32" i="4" s="1"/>
  <c r="H32" i="4" a="1"/>
  <c r="H32" i="4" s="1"/>
  <c r="I32" i="4" a="1"/>
  <c r="I32" i="4" s="1"/>
  <c r="J32" i="4" a="1"/>
  <c r="J32" i="4" s="1"/>
  <c r="E32" i="4" a="1"/>
  <c r="E32" i="4" s="1"/>
  <c r="J31" i="4" a="1"/>
  <c r="J31" i="4" s="1"/>
  <c r="I31" i="4" a="1"/>
  <c r="I31" i="4" s="1"/>
  <c r="H31" i="4" a="1"/>
  <c r="H31" i="4" s="1"/>
  <c r="G31" i="4" a="1"/>
  <c r="G31" i="4" s="1"/>
  <c r="F31" i="4" a="1"/>
  <c r="F31" i="4" s="1"/>
  <c r="E31" i="4" a="1"/>
  <c r="E31" i="4" s="1"/>
  <c r="J30" i="4" a="1"/>
  <c r="J30" i="4" s="1"/>
  <c r="I30" i="4" a="1"/>
  <c r="I30" i="4" s="1"/>
  <c r="H30" i="4" a="1"/>
  <c r="H30" i="4" s="1"/>
  <c r="G30" i="4" a="1"/>
  <c r="G30" i="4" s="1"/>
  <c r="F30" i="4" a="1"/>
  <c r="F30" i="4" s="1"/>
  <c r="E30" i="4" a="1"/>
  <c r="E30" i="4" s="1"/>
  <c r="E29" i="4" a="1"/>
  <c r="E29" i="4" s="1"/>
  <c r="E28" i="4" a="1"/>
  <c r="E28" i="4" s="1"/>
  <c r="E27" i="4" a="1"/>
  <c r="E27" i="4" s="1"/>
  <c r="J20" i="4" a="1"/>
  <c r="J20" i="4" s="1"/>
  <c r="I20" i="4" a="1"/>
  <c r="I20" i="4" s="1"/>
  <c r="H20" i="4" a="1"/>
  <c r="H20" i="4" s="1"/>
  <c r="G20" i="4" a="1"/>
  <c r="G20" i="4" s="1"/>
  <c r="F20" i="4" a="1"/>
  <c r="F20" i="4" s="1"/>
  <c r="E20" i="4" a="1"/>
  <c r="E20" i="4" s="1"/>
  <c r="J19" i="4" a="1"/>
  <c r="J19" i="4" s="1"/>
  <c r="I19" i="4" a="1"/>
  <c r="I19" i="4" s="1"/>
  <c r="H19" i="4" a="1"/>
  <c r="H19" i="4" s="1"/>
  <c r="G19" i="4" a="1"/>
  <c r="G19" i="4" s="1"/>
  <c r="F19" i="4" a="1"/>
  <c r="F19" i="4" s="1"/>
  <c r="E19" i="4" a="1"/>
  <c r="E19" i="4" s="1"/>
  <c r="J18" i="4" a="1"/>
  <c r="J18" i="4" s="1"/>
  <c r="I18" i="4" a="1"/>
  <c r="I18" i="4" s="1"/>
  <c r="H18" i="4" a="1"/>
  <c r="H18" i="4" s="1"/>
  <c r="G18" i="4" a="1"/>
  <c r="G18" i="4" s="1"/>
  <c r="F18" i="4" a="1"/>
  <c r="F18" i="4" s="1"/>
  <c r="E18" i="4" a="1"/>
  <c r="E18" i="4" s="1"/>
  <c r="J17" i="4" a="1"/>
  <c r="J17" i="4" s="1"/>
  <c r="I17" i="4" a="1"/>
  <c r="I17" i="4" s="1"/>
  <c r="H17" i="4" a="1"/>
  <c r="H17" i="4" s="1"/>
  <c r="G17" i="4" a="1"/>
  <c r="G17" i="4" s="1"/>
  <c r="F17" i="4" a="1"/>
  <c r="F17" i="4" s="1"/>
  <c r="E17" i="4" a="1"/>
  <c r="E17" i="4" s="1"/>
  <c r="J16" i="4" a="1"/>
  <c r="J16" i="4" s="1"/>
  <c r="I16" i="4" a="1"/>
  <c r="I16" i="4" s="1"/>
  <c r="H16" i="4" a="1"/>
  <c r="H16" i="4" s="1"/>
  <c r="G16" i="4" a="1"/>
  <c r="G16" i="4" s="1"/>
  <c r="F16" i="4" a="1"/>
  <c r="F16" i="4" s="1"/>
  <c r="E16" i="4" a="1"/>
  <c r="E16" i="4" s="1"/>
  <c r="I15" i="4" a="1"/>
  <c r="I15" i="4" s="1"/>
  <c r="G15" i="4" a="1"/>
  <c r="G15" i="4" s="1"/>
  <c r="F15" i="4" a="1"/>
  <c r="F15" i="4" s="1"/>
  <c r="J14" i="4" a="1"/>
  <c r="J14" i="4" s="1"/>
  <c r="I14" i="4" a="1"/>
  <c r="I14" i="4" s="1"/>
  <c r="H14" i="4" a="1"/>
  <c r="H14" i="4" s="1"/>
  <c r="G14" i="4" a="1"/>
  <c r="G14" i="4" s="1"/>
  <c r="F14" i="4" a="1"/>
  <c r="F14" i="4" s="1"/>
  <c r="E14" i="4" a="1"/>
  <c r="E14" i="4" s="1"/>
  <c r="E13" i="4" a="1"/>
  <c r="E13" i="4" s="1"/>
  <c r="E12" i="4" a="1"/>
  <c r="E12" i="4" s="1"/>
  <c r="E11" i="4" a="1"/>
  <c r="E11" i="4" s="1"/>
  <c r="O36" i="7" a="1"/>
  <c r="O36" i="7" s="1"/>
  <c r="O7" i="7"/>
  <c r="O35" i="7" a="1"/>
  <c r="O35" i="7" s="1"/>
  <c r="G54" i="4" l="1" a="1"/>
  <c r="G54" i="4" s="1"/>
  <c r="F54" i="4" a="1"/>
  <c r="F54" i="4" s="1"/>
  <c r="J54" i="4" a="1"/>
  <c r="J54" i="4" s="1"/>
  <c r="I54" i="4" a="1"/>
  <c r="I54" i="4" s="1"/>
  <c r="H54" i="4" a="1"/>
  <c r="H54" i="4" s="1"/>
  <c r="E54" i="4" a="1"/>
  <c r="E54" i="4" s="1"/>
  <c r="G38" i="4" a="1"/>
  <c r="G38" i="4" s="1"/>
  <c r="I38" i="4" a="1"/>
  <c r="I38" i="4" s="1"/>
  <c r="F38" i="4" a="1"/>
  <c r="F38" i="4" s="1"/>
  <c r="J38" i="4" a="1"/>
  <c r="J38" i="4" s="1"/>
  <c r="H38" i="4" a="1"/>
  <c r="H38" i="4" s="1"/>
  <c r="E38" i="4" a="1"/>
  <c r="E38" i="4" s="1"/>
  <c r="J22" i="4" a="1"/>
  <c r="J22" i="4" s="1"/>
  <c r="G22" i="4" a="1"/>
  <c r="G22" i="4" s="1"/>
  <c r="H22" i="4" a="1"/>
  <c r="H22" i="4" s="1"/>
  <c r="F22" i="4" a="1"/>
  <c r="F22" i="4" s="1"/>
  <c r="I22" i="4" a="1"/>
  <c r="I22" i="4" s="1"/>
  <c r="E22" i="4" a="1"/>
  <c r="E22" i="4" s="1"/>
  <c r="J18" i="7" a="1"/>
  <c r="J18" i="7" s="1"/>
  <c r="J27" i="7" a="1"/>
  <c r="J27" i="7" s="1"/>
  <c r="J20" i="7" a="1"/>
  <c r="J20" i="7" s="1"/>
  <c r="J23" i="7" a="1"/>
  <c r="J23" i="7" s="1"/>
  <c r="O38" i="7" a="1"/>
  <c r="O38" i="7" s="1"/>
  <c r="O37" i="7" a="1"/>
  <c r="O37" i="7" s="1"/>
  <c r="J17" i="7" l="1" a="1"/>
  <c r="J17" i="7" s="1"/>
  <c r="J22" i="7" a="1"/>
  <c r="J22" i="7" s="1"/>
  <c r="J21" i="7" a="1"/>
  <c r="J21" i="7" s="1"/>
  <c r="J26" i="7" a="1"/>
  <c r="J26" i="7" s="1"/>
  <c r="E29" i="7" l="1"/>
  <c r="I27" i="7"/>
  <c r="I26" i="7"/>
  <c r="I25" i="7"/>
  <c r="I24" i="7"/>
  <c r="I23" i="7"/>
  <c r="I22" i="7"/>
  <c r="I21" i="7"/>
  <c r="I20" i="7"/>
  <c r="I19" i="7"/>
  <c r="I18" i="7"/>
  <c r="I17" i="7"/>
  <c r="J16" i="7" l="1" a="1"/>
  <c r="J16" i="7" s="1"/>
  <c r="J25" i="7" a="1"/>
  <c r="J25" i="7" s="1"/>
  <c r="J24" i="7" l="1" a="1"/>
  <c r="J24" i="7" s="1"/>
  <c r="K24" i="7" s="1"/>
  <c r="J19" i="7" a="1"/>
  <c r="J19" i="7" s="1"/>
  <c r="K19" i="7" s="1"/>
  <c r="K16" i="7"/>
  <c r="K23" i="7"/>
  <c r="K17" i="7"/>
  <c r="K20" i="7"/>
  <c r="K26" i="7"/>
  <c r="K27" i="7"/>
  <c r="K21" i="7"/>
  <c r="K18" i="7"/>
  <c r="K25" i="7"/>
  <c r="K22" i="7"/>
  <c r="L16" i="7" l="1"/>
  <c r="L24" i="7"/>
  <c r="M24" i="7" s="1"/>
  <c r="L18" i="7"/>
  <c r="M18" i="7" s="1"/>
  <c r="L26" i="7"/>
  <c r="M26" i="7" s="1"/>
  <c r="L17" i="7"/>
  <c r="M17" i="7" s="1"/>
  <c r="L21" i="7"/>
  <c r="M21" i="7" s="1"/>
  <c r="L27" i="7"/>
  <c r="M27" i="7" s="1"/>
  <c r="L22" i="7"/>
  <c r="M22" i="7" s="1"/>
  <c r="L20" i="7"/>
  <c r="M20" i="7" s="1"/>
  <c r="L25" i="7"/>
  <c r="M25" i="7" s="1"/>
  <c r="L19" i="7"/>
  <c r="M19" i="7" s="1"/>
  <c r="L23" i="7"/>
  <c r="M23" i="7" s="1"/>
  <c r="M16" i="7" l="1"/>
  <c r="M29" i="7" s="1" a="1"/>
  <c r="M29" i="7" s="1"/>
  <c r="N20" i="7"/>
  <c r="O20" i="7" s="1"/>
  <c r="N27" i="7"/>
  <c r="O27" i="7" s="1"/>
  <c r="N23" i="7"/>
  <c r="O23" i="7" s="1"/>
  <c r="N19" i="7"/>
  <c r="O19" i="7" s="1"/>
  <c r="N18" i="7"/>
  <c r="O18" i="7" s="1"/>
  <c r="N22" i="7"/>
  <c r="O22" i="7" s="1"/>
  <c r="N21" i="7"/>
  <c r="O21" i="7" s="1"/>
  <c r="N17" i="7"/>
  <c r="O17" i="7" s="1"/>
  <c r="N26" i="7"/>
  <c r="O26" i="7" s="1"/>
  <c r="N25" i="7"/>
  <c r="O25" i="7" s="1"/>
  <c r="N24" i="7"/>
  <c r="O24" i="7" s="1"/>
  <c r="N16" i="7" l="1"/>
  <c r="O16" i="7" s="1"/>
  <c r="N29" i="7" l="1" a="1"/>
  <c r="N29" i="7" s="1"/>
  <c r="N33" i="7" s="1"/>
  <c r="N39" i="7" s="1" a="1"/>
  <c r="N39" i="7" s="1"/>
  <c r="O29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<sst xmlns="http://schemas.openxmlformats.org/spreadsheetml/2006/main" count="260" uniqueCount="154">
  <si>
    <t>Michigan State Housing Development Authority</t>
  </si>
  <si>
    <t>Income &amp; Rent Limits</t>
  </si>
  <si>
    <t>Wayne County</t>
  </si>
  <si>
    <t>AMI</t>
  </si>
  <si>
    <t>Studio</t>
  </si>
  <si>
    <t>1 Bed</t>
  </si>
  <si>
    <t>2 Bed</t>
  </si>
  <si>
    <t>3 Bed</t>
  </si>
  <si>
    <t>4 Bed</t>
  </si>
  <si>
    <t>5 Bed</t>
  </si>
  <si>
    <t>Structure Type</t>
  </si>
  <si>
    <t>Utility</t>
  </si>
  <si>
    <t>Heating</t>
  </si>
  <si>
    <t>Natural Gas</t>
  </si>
  <si>
    <t>Electric</t>
  </si>
  <si>
    <t>Cooking</t>
  </si>
  <si>
    <t>Water</t>
  </si>
  <si>
    <t>Sewer</t>
  </si>
  <si>
    <t>Trash</t>
  </si>
  <si>
    <t xml:space="preserve">Source: </t>
  </si>
  <si>
    <t>Heating Source</t>
  </si>
  <si>
    <t>Water Heater Source</t>
  </si>
  <si>
    <t>Cooking Heat Source</t>
  </si>
  <si>
    <t>Include Water</t>
  </si>
  <si>
    <t>Include Sewer</t>
  </si>
  <si>
    <t>Include Trash</t>
  </si>
  <si>
    <t>Include General Electricity</t>
  </si>
  <si>
    <t>No</t>
  </si>
  <si>
    <t>Total Utility Allowance</t>
  </si>
  <si>
    <t>Total Allowable Housing Costs</t>
  </si>
  <si>
    <t>Maximum Allowable Rent</t>
  </si>
  <si>
    <t>Per 
Unit</t>
  </si>
  <si>
    <t>Total</t>
  </si>
  <si>
    <t>Unit 
AMI</t>
  </si>
  <si>
    <t>Number 
of Units</t>
  </si>
  <si>
    <t>Unit 
Type</t>
  </si>
  <si>
    <t>Infrastructure &amp; Safety Improvements</t>
  </si>
  <si>
    <t>Temporary Household Relocation</t>
  </si>
  <si>
    <t>Acquisition Costs of Residential Rental Properties</t>
  </si>
  <si>
    <t>TOTAL</t>
  </si>
  <si>
    <t>Housing TIF Type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</si>
  <si>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</si>
  <si>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</si>
  <si>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</si>
  <si>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</si>
  <si>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</si>
  <si>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</si>
  <si>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</si>
  <si>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</si>
  <si>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</si>
  <si>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Project Monthly Rent Loss Per Unit</t>
  </si>
  <si>
    <t>Annual 
Rent Loss</t>
  </si>
  <si>
    <t>Project Rent
Loss Cap</t>
  </si>
  <si>
    <t>=(G x TIF Duration)</t>
  </si>
  <si>
    <t>=(H / A)</t>
  </si>
  <si>
    <t>=(F x A x 12)</t>
  </si>
  <si>
    <t>Housing TIF Eligible Activities</t>
  </si>
  <si>
    <t>Reimbursable</t>
  </si>
  <si>
    <t>Financial Gap (Project Rent Loss)</t>
  </si>
  <si>
    <t>Start the process by calculating the utility allowances.</t>
  </si>
  <si>
    <t>Part 1: Utility Allowance</t>
  </si>
  <si>
    <t>-</t>
  </si>
  <si>
    <t>Enter the number of years for the "Housing TIF Duration".</t>
  </si>
  <si>
    <t>=(C - D)</t>
  </si>
  <si>
    <t>Grey Cells</t>
  </si>
  <si>
    <t>are for entering information</t>
  </si>
  <si>
    <t>are locked and calculate/populate automatically</t>
  </si>
  <si>
    <t>Part 2: Project Rent Loss &amp; Housing TIF Eligible Costs</t>
  </si>
  <si>
    <t>Once utility allowances are determined, you can calculate project rent loss.</t>
  </si>
  <si>
    <t>Structure
Type</t>
  </si>
  <si>
    <t>Housing TIF Duration (Years)</t>
  </si>
  <si>
    <t>Utility + Parking
Allowance</t>
  </si>
  <si>
    <t>Demolition</t>
  </si>
  <si>
    <t>Renovation</t>
  </si>
  <si>
    <t>[Enter Project Name]</t>
  </si>
  <si>
    <t>=(B - E)</t>
  </si>
  <si>
    <t>Detroit Housing Commision</t>
  </si>
  <si>
    <t>Utility Schedule for Wayne County</t>
  </si>
  <si>
    <t>Effective: January 1, 2022</t>
  </si>
  <si>
    <t>High Rise Apartment (5 Stories or More)</t>
  </si>
  <si>
    <t>Low Rise Apartment (Less than 5 Stories)</t>
  </si>
  <si>
    <t>Row House or Townhouse</t>
  </si>
  <si>
    <t>Duplex (2 Family)</t>
  </si>
  <si>
    <t>Heat Pump</t>
  </si>
  <si>
    <t>Propane/LPG</t>
  </si>
  <si>
    <t>Water Heating</t>
  </si>
  <si>
    <t>Other Electric/Lighting</t>
  </si>
  <si>
    <t>Structure Dropdown</t>
  </si>
  <si>
    <t>Row House</t>
  </si>
  <si>
    <t>Townhouse</t>
  </si>
  <si>
    <t>Detached (Single Family)</t>
  </si>
  <si>
    <t>Manufactured Home (Single Family)</t>
  </si>
  <si>
    <t>Cooking Source</t>
  </si>
  <si>
    <t>Water Heating Source</t>
  </si>
  <si>
    <t>Include</t>
  </si>
  <si>
    <t>Yes</t>
  </si>
  <si>
    <t>Landlord Provided</t>
  </si>
  <si>
    <t>Detached Single Family or Manufactured Home</t>
  </si>
  <si>
    <t>Air Conditioning</t>
  </si>
  <si>
    <t>Refrigerator</t>
  </si>
  <si>
    <t>Range</t>
  </si>
  <si>
    <t>Detroit Housing Commission</t>
  </si>
  <si>
    <t>Structure
Description</t>
  </si>
  <si>
    <t>Parking Allowance</t>
  </si>
  <si>
    <t>Include Range</t>
  </si>
  <si>
    <t>Include Refrigerator</t>
  </si>
  <si>
    <t>Include Air Conditioning</t>
  </si>
  <si>
    <t>MSDHA Control Rent</t>
  </si>
  <si>
    <t>Structure Type #1:</t>
  </si>
  <si>
    <t>Structure Type #2:</t>
  </si>
  <si>
    <t>Structure Type #3:</t>
  </si>
  <si>
    <t>Utility Allowance Calculation</t>
  </si>
  <si>
    <t>Housing TIF</t>
  </si>
  <si>
    <t>Project Rent Loss</t>
  </si>
  <si>
    <t>Start by entering the development project name in cell B7</t>
  </si>
  <si>
    <r>
      <t xml:space="preserve">Navigate to the </t>
    </r>
    <r>
      <rPr>
        <b/>
        <u/>
        <sz val="10"/>
        <color theme="1"/>
        <rFont val="Aptos Narrow"/>
        <family val="2"/>
        <scheme val="minor"/>
      </rPr>
      <t>Utility Allowance</t>
    </r>
    <r>
      <rPr>
        <sz val="10"/>
        <color theme="1"/>
        <rFont val="Aptos Narrow"/>
        <family val="2"/>
        <scheme val="minor"/>
      </rPr>
      <t xml:space="preserve"> tab.</t>
    </r>
  </si>
  <si>
    <r>
      <t xml:space="preserve">Navigate to the </t>
    </r>
    <r>
      <rPr>
        <b/>
        <u/>
        <sz val="10"/>
        <color theme="1"/>
        <rFont val="Aptos Narrow"/>
        <family val="2"/>
        <scheme val="minor"/>
      </rPr>
      <t>Housing TIF</t>
    </r>
    <r>
      <rPr>
        <sz val="10"/>
        <color theme="1"/>
        <rFont val="Aptos Narrow"/>
        <family val="2"/>
        <scheme val="minor"/>
      </rPr>
      <t xml:space="preserve"> tab.</t>
    </r>
  </si>
  <si>
    <r>
      <t xml:space="preserve">Select the structure type number that corresponds to structure type from the </t>
    </r>
    <r>
      <rPr>
        <b/>
        <u/>
        <sz val="10"/>
        <color theme="1"/>
        <rFont val="Aptos Narrow"/>
        <family val="2"/>
        <scheme val="minor"/>
      </rPr>
      <t>Utility Allowance</t>
    </r>
    <r>
      <rPr>
        <sz val="10"/>
        <color theme="1"/>
        <rFont val="Aptos Narrow"/>
        <family val="2"/>
        <scheme val="minor"/>
      </rPr>
      <t xml:space="preserve"> worksheet.</t>
    </r>
  </si>
  <si>
    <t xml:space="preserve">Be sure to name the structure type at the top of the section. This should be a unique identifier that is consistent </t>
  </si>
  <si>
    <t>figures for this structure type.</t>
  </si>
  <si>
    <t>worksheet.</t>
  </si>
  <si>
    <t>Repeat steps 4-7 for all additional affordable rental unit types.</t>
  </si>
  <si>
    <t>Instructions</t>
  </si>
  <si>
    <t>If you have any additional questions, please contact the Detroit Brownfield Redevelopment Authority</t>
  </si>
  <si>
    <t>Brian Vosburg</t>
  </si>
  <si>
    <t>Senior Director of Brownfield Redevelopment</t>
  </si>
  <si>
    <t>Email: bvosburg@degc.org</t>
  </si>
  <si>
    <t>Office Phone: 313.237.4612</t>
  </si>
  <si>
    <t>Cora Capler</t>
  </si>
  <si>
    <t>Senior Brownfield Program Manager</t>
  </si>
  <si>
    <t>Email: ccapler@degc.org</t>
  </si>
  <si>
    <t>Office Phone: 313.294.5827</t>
  </si>
  <si>
    <t xml:space="preserve">In the section labeled "Structure Type #1" you will enter all relevent information to calculate utility allowance </t>
  </si>
  <si>
    <t xml:space="preserve">with the references in the Brownfield Plan (i.e. Address, Bldg 1, Multi-Family, etc.) </t>
  </si>
  <si>
    <t>[Enter Structure Name/Descriptor]</t>
  </si>
  <si>
    <t>MSHDA Control Rent</t>
  </si>
  <si>
    <r>
      <t xml:space="preserve">Enter the total number of </t>
    </r>
    <r>
      <rPr>
        <b/>
        <u/>
        <sz val="10"/>
        <color theme="1"/>
        <rFont val="Aptos Narrow"/>
        <family val="2"/>
        <scheme val="minor"/>
      </rPr>
      <t>affordable units</t>
    </r>
    <r>
      <rPr>
        <sz val="10"/>
        <color theme="1"/>
        <rFont val="Aptos Narrow"/>
        <family val="2"/>
        <scheme val="minor"/>
      </rPr>
      <t xml:space="preserve"> for this specific unit type.</t>
    </r>
  </si>
  <si>
    <t>worksheets. Refer to the AMI Schedule for the latest figures published by MSHDA.</t>
  </si>
  <si>
    <r>
      <t xml:space="preserve">The grey cells will calculate or populate automatically based on the inputs in the </t>
    </r>
    <r>
      <rPr>
        <b/>
        <u/>
        <sz val="10"/>
        <color theme="1"/>
        <rFont val="Aptos Narrow"/>
        <family val="2"/>
        <scheme val="minor"/>
      </rPr>
      <t>Housing TIF</t>
    </r>
    <r>
      <rPr>
        <sz val="10"/>
        <color theme="1"/>
        <rFont val="Aptos Narrow"/>
        <family val="2"/>
        <scheme val="minor"/>
      </rPr>
      <t xml:space="preserve"> &amp; </t>
    </r>
    <r>
      <rPr>
        <b/>
        <u/>
        <sz val="10"/>
        <color theme="1"/>
        <rFont val="Aptos Narrow"/>
        <family val="2"/>
        <scheme val="minor"/>
      </rPr>
      <t xml:space="preserve">Utility Allowance </t>
    </r>
  </si>
  <si>
    <t>Housing TIF costs.</t>
  </si>
  <si>
    <t xml:space="preserve">Enter any additional Housing TIF eligible costs in cells M34-M38. The total in cell M39 is your total eligible </t>
  </si>
  <si>
    <t>"Structure Type #2" and/or "Structure Type #3".</t>
  </si>
  <si>
    <t xml:space="preserve">Repeat the instructions above in step 3 for any additional structure types in the appropriate sections labeled </t>
  </si>
  <si>
    <r>
      <t xml:space="preserve">The total utility allowance per unit type will sum automatically. These values will be used in the </t>
    </r>
    <r>
      <rPr>
        <b/>
        <u/>
        <sz val="10"/>
        <color theme="1"/>
        <rFont val="Aptos Narrow"/>
        <family val="2"/>
        <scheme val="minor"/>
      </rPr>
      <t xml:space="preserve">Housing TIF </t>
    </r>
  </si>
  <si>
    <r>
      <rPr>
        <b/>
        <u/>
        <sz val="10"/>
        <color theme="1"/>
        <rFont val="Aptos Narrow"/>
        <family val="2"/>
        <scheme val="minor"/>
      </rPr>
      <t>Schedule</t>
    </r>
    <r>
      <rPr>
        <sz val="10"/>
        <color theme="1"/>
        <rFont val="Aptos Narrow"/>
        <family val="2"/>
        <scheme val="minor"/>
      </rPr>
      <t xml:space="preserve"> for the latest utility allowance figures.</t>
    </r>
  </si>
  <si>
    <r>
      <t xml:space="preserve">The utility allowance figures will populate automatically based on DHC's latest figures. Refer to </t>
    </r>
    <r>
      <rPr>
        <b/>
        <u/>
        <sz val="10"/>
        <color theme="1"/>
        <rFont val="Aptos Narrow"/>
        <family val="2"/>
        <scheme val="minor"/>
      </rPr>
      <t xml:space="preserve">DHC Utility </t>
    </r>
  </si>
  <si>
    <t>If applicable, enter parking subsidy for each affordable unit type.</t>
  </si>
  <si>
    <t>Light Green Cells</t>
  </si>
  <si>
    <t>Select the structure type and appropriate utility options from the light green dropdowns.</t>
  </si>
  <si>
    <t>Select the "Housing TIF Type" from the green dropdown.</t>
  </si>
  <si>
    <t>Select the "Unit Type" and "Unit AMI" from the green dropdown.</t>
  </si>
  <si>
    <t>Sources</t>
  </si>
  <si>
    <t>MSHDA AMI Rent &amp; Income Limits (Effective Date: 4/1/2024)</t>
  </si>
  <si>
    <t>MSDHA Control Rent (Effective Date: 12/1/2024)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</si>
</sst>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7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i/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BEBEB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4445"/>
        <bgColor indexed="64"/>
      </patternFill>
    </fill>
    <fill>
      <patternFill patternType="solid">
        <fgColor rgb="FFA0D5B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22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42" fontId="0" fillId="0" borderId="0" xfId="0" applyNumberFormat="1"/>
    <xf numFmtId="0" fontId="8" fillId="0" borderId="0" xfId="0" applyFont="1"/>
    <xf numFmtId="42" fontId="8" fillId="0" borderId="0" xfId="0" applyNumberFormat="1" applyFont="1"/>
    <xf numFmtId="0" fontId="0" fillId="0" borderId="0" xfId="0" applyAlignment="1" applyProtection="1">
      <alignment horizontal="center"/>
      <protection hidden="1"/>
    </xf>
    <xf numFmtId="0" fontId="15" fillId="0" borderId="0" xfId="0" applyFont="1" applyAlignment="1" applyProtection="1">
      <alignment horizontal="right"/>
      <protection hidden="1"/>
    </xf>
    <xf numFmtId="0" fontId="0" fillId="4" borderId="1" xfId="0" applyFill="1" applyBorder="1" applyAlignment="1" applyProtection="1">
      <alignment horizontal="center"/>
      <protection hidden="1"/>
    </xf>
    <xf numFmtId="164" fontId="0" fillId="4" borderId="1" xfId="1" applyNumberFormat="1" applyFont="1" applyFill="1" applyBorder="1" applyAlignment="1" applyProtection="1">
      <alignment horizontal="center"/>
      <protection hidden="1"/>
    </xf>
    <xf numFmtId="164" fontId="0" fillId="4" borderId="1" xfId="0" applyNumberFormat="1" applyFill="1" applyBorder="1" applyAlignment="1" applyProtection="1">
      <alignment horizontal="center"/>
      <protection hidden="1"/>
    </xf>
    <xf numFmtId="164" fontId="3" fillId="4" borderId="1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14" fontId="0" fillId="0" borderId="0" xfId="0" applyNumberFormat="1" applyAlignment="1">
      <alignment horizontal="center"/>
    </xf>
    <xf numFmtId="0" fontId="0" fillId="0" borderId="4" xfId="0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0" fontId="8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horizontal="right" vertical="top"/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left" vertical="top" wrapText="1"/>
      <protection hidden="1"/>
    </xf>
    <xf numFmtId="164" fontId="11" fillId="0" borderId="1" xfId="0" applyNumberFormat="1" applyFont="1" applyBorder="1" applyAlignment="1" applyProtection="1">
      <alignment horizontal="center" vertical="top" shrinkToFit="1"/>
      <protection hidden="1"/>
    </xf>
    <xf numFmtId="164" fontId="11" fillId="0" borderId="1" xfId="1" applyNumberFormat="1" applyFont="1" applyBorder="1" applyAlignment="1" applyProtection="1">
      <alignment horizontal="center" vertical="top" shrinkToFi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center" vertical="top" wrapText="1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6" fillId="0" borderId="0" xfId="0" applyFont="1" applyProtection="1">
      <protection hidden="1"/>
    </xf>
    <xf numFmtId="0" fontId="0" fillId="0" borderId="0" xfId="0" applyAlignment="1">
      <alignment horizontal="right"/>
    </xf>
    <xf numFmtId="0" fontId="17" fillId="0" borderId="0" xfId="0" applyFont="1"/>
    <xf numFmtId="0" fontId="0" fillId="0" borderId="6" xfId="0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5" fillId="0" borderId="0" xfId="0" applyFont="1"/>
    <xf numFmtId="0" fontId="10" fillId="0" borderId="0" xfId="0" applyFont="1"/>
    <xf numFmtId="0" fontId="7" fillId="0" borderId="0" xfId="0" applyFont="1" applyProtection="1">
      <protection hidden="1"/>
    </xf>
    <xf numFmtId="0" fontId="6" fillId="0" borderId="0" xfId="0" applyFont="1" applyAlignment="1" applyProtection="1">
      <alignment horizontal="right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9" fontId="6" fillId="0" borderId="1" xfId="0" applyNumberFormat="1" applyFont="1" applyBorder="1" applyAlignment="1" applyProtection="1">
      <alignment horizontal="center"/>
      <protection hidden="1"/>
    </xf>
    <xf numFmtId="42" fontId="8" fillId="0" borderId="1" xfId="0" applyNumberFormat="1" applyFont="1" applyBorder="1" applyProtection="1">
      <protection hidden="1"/>
    </xf>
    <xf numFmtId="42" fontId="0" fillId="0" borderId="0" xfId="0" applyNumberFormat="1" applyProtection="1">
      <protection hidden="1"/>
    </xf>
    <xf numFmtId="42" fontId="0" fillId="0" borderId="0" xfId="0" applyNumberFormat="1" applyAlignment="1" applyProtection="1">
      <alignment horizontal="center" vertical="center"/>
      <protection hidden="1"/>
    </xf>
    <xf numFmtId="0" fontId="3" fillId="0" borderId="0" xfId="0" applyFont="1"/>
    <xf numFmtId="0" fontId="2" fillId="5" borderId="0" xfId="0" applyFont="1" applyFill="1"/>
    <xf numFmtId="0" fontId="18" fillId="5" borderId="0" xfId="0" applyFont="1" applyFill="1" applyAlignment="1">
      <alignment horizontal="right"/>
    </xf>
    <xf numFmtId="0" fontId="18" fillId="5" borderId="0" xfId="0" applyFont="1" applyFill="1" applyAlignment="1" applyProtection="1">
      <alignment horizontal="center"/>
      <protection hidden="1"/>
    </xf>
    <xf numFmtId="0" fontId="18" fillId="5" borderId="0" xfId="0" applyFont="1" applyFill="1" applyProtection="1">
      <protection hidden="1"/>
    </xf>
    <xf numFmtId="0" fontId="18" fillId="5" borderId="0" xfId="0" applyFont="1" applyFill="1" applyAlignment="1" applyProtection="1">
      <alignment horizontal="right"/>
      <protection hidden="1"/>
    </xf>
    <xf numFmtId="0" fontId="2" fillId="5" borderId="13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center" wrapText="1"/>
    </xf>
    <xf numFmtId="0" fontId="2" fillId="5" borderId="8" xfId="0" applyFont="1" applyFill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center"/>
      <protection hidden="1"/>
    </xf>
    <xf numFmtId="0" fontId="2" fillId="5" borderId="10" xfId="0" applyFont="1" applyFill="1" applyBorder="1" applyAlignment="1" applyProtection="1">
      <alignment horizontal="center" vertical="center"/>
      <protection hidden="1"/>
    </xf>
    <xf numFmtId="164" fontId="2" fillId="5" borderId="13" xfId="0" applyNumberFormat="1" applyFont="1" applyFill="1" applyBorder="1" applyAlignment="1" applyProtection="1">
      <alignment horizontal="center"/>
      <protection hidden="1"/>
    </xf>
    <xf numFmtId="164" fontId="2" fillId="5" borderId="3" xfId="0" applyNumberFormat="1" applyFont="1" applyFill="1" applyBorder="1" applyAlignment="1" applyProtection="1">
      <alignment horizontal="center"/>
      <protection hidden="1"/>
    </xf>
    <xf numFmtId="164" fontId="2" fillId="5" borderId="14" xfId="0" applyNumberFormat="1" applyFont="1" applyFill="1" applyBorder="1" applyAlignment="1" applyProtection="1">
      <alignment horizontal="center"/>
      <protection hidden="1"/>
    </xf>
    <xf numFmtId="0" fontId="19" fillId="5" borderId="0" xfId="0" applyFont="1" applyFill="1" applyProtection="1">
      <protection hidden="1"/>
    </xf>
    <xf numFmtId="14" fontId="19" fillId="5" borderId="0" xfId="0" applyNumberFormat="1" applyFont="1" applyFill="1" applyProtection="1">
      <protection hidden="1"/>
    </xf>
    <xf numFmtId="0" fontId="2" fillId="5" borderId="4" xfId="0" applyFont="1" applyFill="1" applyBorder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5" borderId="0" xfId="0" applyFont="1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2" fillId="5" borderId="0" xfId="0" applyFont="1" applyFill="1" applyProtection="1">
      <protection hidden="1"/>
    </xf>
    <xf numFmtId="164" fontId="2" fillId="5" borderId="0" xfId="0" applyNumberFormat="1" applyFont="1" applyFill="1" applyAlignment="1" applyProtection="1">
      <alignment horizontal="center"/>
      <protection hidden="1"/>
    </xf>
    <xf numFmtId="0" fontId="2" fillId="5" borderId="0" xfId="0" applyFont="1" applyFill="1" applyAlignment="1">
      <alignment horizontal="left" indent="2"/>
    </xf>
    <xf numFmtId="0" fontId="0" fillId="6" borderId="5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6" borderId="1" xfId="2" applyFont="1" applyFill="1" applyBorder="1" applyAlignment="1" applyProtection="1">
      <alignment horizontal="center"/>
    </xf>
    <xf numFmtId="164" fontId="0" fillId="6" borderId="1" xfId="0" applyNumberFormat="1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0" fontId="8" fillId="0" borderId="0" xfId="0" applyFont="1" applyAlignment="1">
      <alignment horizontal="left"/>
    </xf>
    <xf numFmtId="14" fontId="19" fillId="5" borderId="0" xfId="0" applyNumberFormat="1" applyFont="1" applyFill="1" applyAlignment="1" applyProtection="1">
      <alignment horizontal="right"/>
      <protection hidden="1"/>
    </xf>
    <xf numFmtId="44" fontId="0" fillId="0" borderId="0" xfId="0" applyNumberFormat="1"/>
    <xf numFmtId="0" fontId="16" fillId="0" borderId="0" xfId="0" applyFont="1" applyAlignment="1">
      <alignment horizontal="left" indent="1"/>
    </xf>
    <xf numFmtId="0" fontId="21" fillId="0" borderId="0" xfId="3" applyFont="1" applyAlignment="1">
      <alignment horizontal="left" indent="1"/>
    </xf>
    <xf numFmtId="0" fontId="6" fillId="0" borderId="0" xfId="0" applyFont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indent="2"/>
    </xf>
    <xf numFmtId="0" fontId="0" fillId="0" borderId="2" xfId="0" applyBorder="1" applyAlignment="1">
      <alignment horizontal="left" indent="2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right" wrapText="1"/>
      <protection hidden="1"/>
    </xf>
    <xf numFmtId="0" fontId="8" fillId="0" borderId="4" xfId="0" applyFont="1" applyBorder="1" applyAlignment="1" applyProtection="1">
      <alignment horizontal="left" vertical="top" wrapText="1"/>
      <protection hidden="1"/>
    </xf>
    <xf numFmtId="0" fontId="5" fillId="0" borderId="1" xfId="0" applyFont="1" applyBorder="1" applyAlignment="1" applyProtection="1">
      <alignment horizontal="left" vertical="top" wrapText="1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</cellXfs>
  <cellStyles count="7">
    <cellStyle name="Currency" xfId="1" builtinId="4"/>
    <cellStyle name="Currency 2" xfId="6" xr:uid="{6F876AEB-277E-4C2F-B407-91646DFBD00C}"/>
    <cellStyle name="Hyperlink" xfId="3" builtinId="8"/>
    <cellStyle name="Normal" xfId="0" builtinId="0"/>
    <cellStyle name="Normal 2" xfId="4" xr:uid="{B532D7C7-02C0-4B38-BD32-1A080335E33E}"/>
    <cellStyle name="Percent" xfId="2" builtinId="5"/>
    <cellStyle name="Percent 2" xfId="5" xr:uid="{BB9C6532-9775-4E5F-8621-4E52335670EF}"/>
  </cellStyles>
  <dxfs count="10">
    <dxf>
      <font>
        <b/>
        <i/>
        <color theme="2"/>
      </font>
    </dxf>
    <dxf>
      <font>
        <b/>
        <i/>
        <color rgb="FFC00000"/>
      </font>
    </dxf>
    <dxf>
      <font>
        <color theme="3"/>
      </font>
    </dxf>
    <dxf>
      <font>
        <color theme="3"/>
      </font>
    </dxf>
    <dxf>
      <font>
        <color theme="0" tint="-0.14996795556505021"/>
      </font>
    </dxf>
    <dxf>
      <font>
        <color theme="3"/>
      </font>
    </dxf>
    <dxf>
      <font>
        <color theme="0" tint="-0.14996795556505021"/>
      </font>
    </dxf>
    <dxf>
      <font>
        <b val="0"/>
        <i/>
        <color theme="4"/>
      </font>
    </dxf>
    <dxf>
      <font>
        <b val="0"/>
        <i/>
        <color theme="4"/>
      </font>
    </dxf>
    <dxf>
      <font>
        <b val="0"/>
        <i/>
        <color theme="4"/>
      </font>
    </dxf>
  </dxfs>
  <tableStyles count="0" defaultTableStyle="TableStyleMedium2" defaultPivotStyle="PivotStyleLight16"/>
  <colors>
    <mruColors>
      <color rgb="FFA0D5B3"/>
      <color rgb="FF0044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571500</xdr:colOff>
      <xdr:row>7</xdr:row>
      <xdr:rowOff>17827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BF46B3A-9164-4C01-18AB-0509490DF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3563" cy="1165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B0C6C9-0273-4395-9D4D-7F5F7FAAB6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04"/>
        <a:stretch/>
      </xdr:blipFill>
      <xdr:spPr>
        <a:xfrm>
          <a:off x="0" y="0"/>
          <a:ext cx="1833563" cy="995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384624</xdr:colOff>
      <xdr:row>6</xdr:row>
      <xdr:rowOff>94027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A5F0AA-B145-4797-BBD3-50EFF440E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33563" cy="116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DEGC">
      <a:dk1>
        <a:sysClr val="windowText" lastClr="000000"/>
      </a:dk1>
      <a:lt1>
        <a:srgbClr val="FFFFFF"/>
      </a:lt1>
      <a:dk2>
        <a:srgbClr val="003B49"/>
      </a:dk2>
      <a:lt2>
        <a:srgbClr val="279989"/>
      </a:lt2>
      <a:accent1>
        <a:srgbClr val="B2C4C8"/>
      </a:accent1>
      <a:accent2>
        <a:srgbClr val="A1D4B3"/>
      </a:accent2>
      <a:accent3>
        <a:srgbClr val="FEE599"/>
      </a:accent3>
      <a:accent4>
        <a:srgbClr val="FFC000"/>
      </a:accent4>
      <a:accent5>
        <a:srgbClr val="238577"/>
      </a:accent5>
      <a:accent6>
        <a:srgbClr val="5B9BD5"/>
      </a:accent6>
      <a:hlink>
        <a:srgbClr val="2E75B5"/>
      </a:hlink>
      <a:folHlink>
        <a:srgbClr val="238577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ichigan.gov/mshda/-/media/Project/Websites/mshda/developers/tif/2025-HTIF-Control-Rent.pdf?rev=5165c9847e9f46d495b0b56dc102978e&amp;hash=9F59DB76FC42022452A7732BED338DDD" TargetMode="External"/><Relationship Id="rId1" Type="http://schemas.openxmlformats.org/officeDocument/2006/relationships/hyperlink" Target="https://www.michigan.gov/mshda/-/media/Project/Websites/mshda/rental/Property-Managers/Compliance-for-Rental-Housing/Income-Rent-and-Utility-Limits/Historical-Income-Limits-1987---Present/mshda_crh_il_117_income_limits_040124.pdf?rev=c202042b988e4382861cdc5eba7891cc&amp;hash=7C03A75BB3AD716AC900604AE147A0A8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C43D-FC4B-4CF3-95F4-BD4D70576A7C}">
  <sheetPr>
    <tabColor rgb="FF004445"/>
  </sheetPr>
  <dimension ref="B1:N49"/>
  <sheetViews>
    <sheetView showGridLines="0" zoomScaleNormal="100" workbookViewId="0">
      <selection activeCell="M15" sqref="M15"/>
    </sheetView>
  </sheetViews>
  <sheetFormatPr defaultRowHeight="13.15" x14ac:dyDescent="0.4"/>
  <cols>
    <col min="1" max="1" width="0.9296875" style="4" customWidth="1"/>
    <col min="2" max="3" width="1.59765625" style="4" customWidth="1"/>
    <col min="4" max="4" width="2.86328125" style="4" bestFit="1" customWidth="1"/>
    <col min="5" max="5" width="1.59765625" style="4" customWidth="1"/>
    <col min="6" max="16384" width="9.06640625" style="4"/>
  </cols>
  <sheetData>
    <row r="1" spans="2:14" x14ac:dyDescent="0.4">
      <c r="C1" s="54"/>
      <c r="D1" s="53"/>
      <c r="F1" s="53"/>
      <c r="G1" s="53"/>
      <c r="H1" s="53"/>
      <c r="I1" s="53"/>
      <c r="J1" s="53"/>
      <c r="K1" s="53"/>
    </row>
    <row r="2" spans="2:14" x14ac:dyDescent="0.4">
      <c r="C2" s="54"/>
      <c r="D2" s="53"/>
      <c r="F2" s="53"/>
      <c r="G2" s="53"/>
      <c r="H2" s="53"/>
      <c r="I2" s="53"/>
      <c r="J2" s="53"/>
      <c r="K2" s="53"/>
    </row>
    <row r="3" spans="2:14" x14ac:dyDescent="0.4">
      <c r="C3" s="54"/>
      <c r="D3" s="53"/>
      <c r="F3" s="53"/>
      <c r="G3" s="53"/>
      <c r="H3" s="53"/>
      <c r="I3" s="53"/>
      <c r="J3" s="53"/>
      <c r="K3" s="53"/>
    </row>
    <row r="4" spans="2:14" x14ac:dyDescent="0.4">
      <c r="B4" s="97" t="s">
        <v>112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2:14" x14ac:dyDescent="0.4">
      <c r="B5" s="97" t="s">
        <v>122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2:14" x14ac:dyDescent="0.4">
      <c r="C6" s="54"/>
      <c r="D6" s="53"/>
      <c r="F6" s="53"/>
      <c r="G6" s="53"/>
      <c r="H6" s="53"/>
      <c r="I6" s="53"/>
      <c r="J6" s="53"/>
      <c r="K6" s="53"/>
    </row>
    <row r="7" spans="2:14" ht="12" customHeight="1" x14ac:dyDescent="0.4">
      <c r="C7" s="54"/>
      <c r="D7" s="53"/>
      <c r="F7" s="53"/>
      <c r="G7" s="53"/>
      <c r="H7" s="53"/>
      <c r="I7" s="53"/>
      <c r="J7" s="53"/>
      <c r="K7" s="53"/>
    </row>
    <row r="8" spans="2:14" x14ac:dyDescent="0.4">
      <c r="C8" s="98" t="s">
        <v>147</v>
      </c>
      <c r="D8" s="98"/>
      <c r="E8" s="98"/>
      <c r="F8" s="98"/>
      <c r="G8" s="4" t="s">
        <v>65</v>
      </c>
    </row>
    <row r="9" spans="2:14" x14ac:dyDescent="0.4">
      <c r="C9" s="99" t="s">
        <v>64</v>
      </c>
      <c r="D9" s="99"/>
      <c r="E9" s="99"/>
      <c r="F9" s="99"/>
      <c r="G9" s="4" t="s">
        <v>66</v>
      </c>
    </row>
    <row r="10" spans="2:14" ht="12" customHeight="1" x14ac:dyDescent="0.4">
      <c r="C10" s="54"/>
      <c r="D10" s="53"/>
      <c r="F10" s="53"/>
      <c r="G10" s="53"/>
      <c r="H10" s="53"/>
      <c r="I10" s="53"/>
      <c r="J10" s="53"/>
      <c r="K10" s="53"/>
    </row>
    <row r="11" spans="2:14" x14ac:dyDescent="0.4">
      <c r="B11" s="1"/>
      <c r="C11" s="1" t="s">
        <v>60</v>
      </c>
    </row>
    <row r="12" spans="2:14" x14ac:dyDescent="0.4">
      <c r="C12" s="4" t="s">
        <v>59</v>
      </c>
    </row>
    <row r="13" spans="2:14" ht="12" customHeight="1" x14ac:dyDescent="0.4">
      <c r="C13" s="54"/>
      <c r="D13" s="53"/>
      <c r="F13" s="53"/>
      <c r="G13" s="53"/>
      <c r="H13" s="53"/>
      <c r="I13" s="53"/>
      <c r="J13" s="53"/>
      <c r="K13" s="53"/>
    </row>
    <row r="14" spans="2:14" x14ac:dyDescent="0.4">
      <c r="D14" s="1">
        <v>1</v>
      </c>
      <c r="E14" s="4" t="s">
        <v>115</v>
      </c>
    </row>
    <row r="15" spans="2:14" x14ac:dyDescent="0.4">
      <c r="D15" s="1">
        <v>2</v>
      </c>
      <c r="E15" s="4" t="s">
        <v>114</v>
      </c>
    </row>
    <row r="16" spans="2:14" x14ac:dyDescent="0.4">
      <c r="D16" s="1">
        <v>3</v>
      </c>
      <c r="E16" s="4" t="s">
        <v>132</v>
      </c>
    </row>
    <row r="17" spans="2:11" x14ac:dyDescent="0.4">
      <c r="D17" s="1"/>
      <c r="E17" s="4" t="s">
        <v>119</v>
      </c>
    </row>
    <row r="18" spans="2:11" x14ac:dyDescent="0.4">
      <c r="D18" s="1"/>
      <c r="E18" s="92" t="s">
        <v>61</v>
      </c>
      <c r="F18" s="4" t="s">
        <v>118</v>
      </c>
    </row>
    <row r="19" spans="2:11" x14ac:dyDescent="0.4">
      <c r="D19" s="1"/>
      <c r="E19" s="92"/>
      <c r="F19" s="4" t="s">
        <v>133</v>
      </c>
    </row>
    <row r="20" spans="2:11" x14ac:dyDescent="0.4">
      <c r="D20" s="1"/>
      <c r="E20" s="92" t="s">
        <v>61</v>
      </c>
      <c r="F20" s="4" t="s">
        <v>148</v>
      </c>
    </row>
    <row r="21" spans="2:11" x14ac:dyDescent="0.4">
      <c r="D21" s="1"/>
      <c r="E21" s="92" t="s">
        <v>61</v>
      </c>
      <c r="F21" s="4" t="s">
        <v>145</v>
      </c>
    </row>
    <row r="22" spans="2:11" x14ac:dyDescent="0.4">
      <c r="D22" s="1"/>
      <c r="E22" s="92"/>
      <c r="F22" s="4" t="s">
        <v>144</v>
      </c>
    </row>
    <row r="23" spans="2:11" x14ac:dyDescent="0.4">
      <c r="D23" s="1"/>
      <c r="E23" s="92" t="s">
        <v>61</v>
      </c>
      <c r="F23" s="4" t="s">
        <v>143</v>
      </c>
    </row>
    <row r="24" spans="2:11" x14ac:dyDescent="0.4">
      <c r="D24" s="1"/>
      <c r="E24" s="53"/>
      <c r="F24" s="4" t="s">
        <v>120</v>
      </c>
    </row>
    <row r="25" spans="2:11" x14ac:dyDescent="0.4">
      <c r="D25" s="1">
        <v>4</v>
      </c>
      <c r="E25" s="4" t="s">
        <v>142</v>
      </c>
    </row>
    <row r="26" spans="2:11" x14ac:dyDescent="0.4">
      <c r="E26" s="4" t="s">
        <v>141</v>
      </c>
    </row>
    <row r="27" spans="2:11" ht="12" customHeight="1" x14ac:dyDescent="0.4">
      <c r="C27" s="54"/>
      <c r="D27" s="53"/>
      <c r="F27" s="53"/>
      <c r="G27" s="53"/>
      <c r="H27" s="53"/>
      <c r="I27" s="53"/>
      <c r="J27" s="53"/>
      <c r="K27" s="53"/>
    </row>
    <row r="28" spans="2:11" x14ac:dyDescent="0.4">
      <c r="B28" s="1"/>
      <c r="C28" s="1" t="s">
        <v>67</v>
      </c>
    </row>
    <row r="29" spans="2:11" x14ac:dyDescent="0.4">
      <c r="C29" s="4" t="s">
        <v>68</v>
      </c>
    </row>
    <row r="30" spans="2:11" ht="12" customHeight="1" x14ac:dyDescent="0.4">
      <c r="C30" s="54"/>
      <c r="D30" s="53"/>
      <c r="F30" s="53"/>
      <c r="G30" s="53"/>
      <c r="H30" s="53"/>
      <c r="I30" s="53"/>
      <c r="J30" s="53"/>
      <c r="K30" s="53"/>
    </row>
    <row r="31" spans="2:11" x14ac:dyDescent="0.4">
      <c r="D31" s="1">
        <v>1</v>
      </c>
      <c r="E31" s="4" t="s">
        <v>116</v>
      </c>
    </row>
    <row r="32" spans="2:11" x14ac:dyDescent="0.4">
      <c r="D32" s="1">
        <v>2</v>
      </c>
      <c r="E32" s="4" t="s">
        <v>62</v>
      </c>
    </row>
    <row r="33" spans="2:12" x14ac:dyDescent="0.4">
      <c r="D33" s="1">
        <v>3</v>
      </c>
      <c r="E33" s="4" t="s">
        <v>149</v>
      </c>
    </row>
    <row r="34" spans="2:12" x14ac:dyDescent="0.4">
      <c r="D34" s="1">
        <v>4</v>
      </c>
      <c r="E34" s="4" t="s">
        <v>117</v>
      </c>
    </row>
    <row r="35" spans="2:12" x14ac:dyDescent="0.4">
      <c r="D35" s="1">
        <v>5</v>
      </c>
      <c r="E35" s="4" t="s">
        <v>150</v>
      </c>
    </row>
    <row r="36" spans="2:12" x14ac:dyDescent="0.4">
      <c r="D36" s="1">
        <v>6</v>
      </c>
      <c r="E36" s="4" t="s">
        <v>136</v>
      </c>
    </row>
    <row r="37" spans="2:12" x14ac:dyDescent="0.4">
      <c r="D37" s="1">
        <v>7</v>
      </c>
      <c r="E37" s="4" t="s">
        <v>146</v>
      </c>
    </row>
    <row r="38" spans="2:12" x14ac:dyDescent="0.4">
      <c r="D38" s="1">
        <v>8</v>
      </c>
      <c r="E38" s="4" t="s">
        <v>138</v>
      </c>
    </row>
    <row r="39" spans="2:12" x14ac:dyDescent="0.4">
      <c r="D39" s="1"/>
      <c r="E39" s="4" t="s">
        <v>137</v>
      </c>
    </row>
    <row r="40" spans="2:12" x14ac:dyDescent="0.4">
      <c r="D40" s="1">
        <v>9</v>
      </c>
      <c r="E40" s="4" t="s">
        <v>121</v>
      </c>
    </row>
    <row r="41" spans="2:12" x14ac:dyDescent="0.4">
      <c r="D41" s="1">
        <v>10</v>
      </c>
      <c r="E41" s="4" t="s">
        <v>140</v>
      </c>
    </row>
    <row r="42" spans="2:12" x14ac:dyDescent="0.4">
      <c r="E42" s="4" t="s">
        <v>139</v>
      </c>
    </row>
    <row r="43" spans="2:12" ht="12" customHeight="1" x14ac:dyDescent="0.4">
      <c r="C43" s="54"/>
      <c r="D43" s="53"/>
      <c r="F43" s="53"/>
      <c r="G43" s="53"/>
      <c r="H43" s="53"/>
      <c r="I43" s="53"/>
      <c r="J43" s="53"/>
      <c r="K43" s="53"/>
    </row>
    <row r="44" spans="2:12" x14ac:dyDescent="0.4">
      <c r="B44" s="1"/>
      <c r="C44" s="1" t="s">
        <v>123</v>
      </c>
    </row>
    <row r="45" spans="2:12" ht="12" customHeight="1" x14ac:dyDescent="0.4">
      <c r="C45" s="54"/>
      <c r="D45" s="53"/>
      <c r="F45" s="53"/>
      <c r="G45" s="53"/>
      <c r="H45" s="53"/>
      <c r="I45" s="53"/>
      <c r="J45" s="53"/>
      <c r="K45" s="53"/>
    </row>
    <row r="46" spans="2:12" x14ac:dyDescent="0.4">
      <c r="D46" s="55" t="s">
        <v>124</v>
      </c>
      <c r="E46" s="55"/>
      <c r="F46" s="55"/>
      <c r="G46" s="55"/>
      <c r="H46" s="55"/>
      <c r="I46" s="55"/>
      <c r="J46" s="55" t="s">
        <v>128</v>
      </c>
      <c r="K46" s="55"/>
      <c r="L46" s="55"/>
    </row>
    <row r="47" spans="2:12" x14ac:dyDescent="0.4">
      <c r="D47" s="56" t="s">
        <v>125</v>
      </c>
      <c r="E47" s="56"/>
      <c r="F47" s="56"/>
      <c r="G47" s="56"/>
      <c r="H47" s="56"/>
      <c r="I47" s="56"/>
      <c r="J47" s="56" t="s">
        <v>129</v>
      </c>
      <c r="K47" s="56"/>
      <c r="L47" s="56"/>
    </row>
    <row r="48" spans="2:12" x14ac:dyDescent="0.4">
      <c r="D48" s="56" t="s">
        <v>126</v>
      </c>
      <c r="E48" s="56"/>
      <c r="F48" s="56"/>
      <c r="G48" s="56"/>
      <c r="H48" s="56"/>
      <c r="I48" s="56"/>
      <c r="J48" s="56" t="s">
        <v>130</v>
      </c>
      <c r="K48" s="56"/>
      <c r="L48" s="56"/>
    </row>
    <row r="49" spans="4:12" x14ac:dyDescent="0.4">
      <c r="D49" s="56" t="s">
        <v>127</v>
      </c>
      <c r="E49" s="56"/>
      <c r="F49" s="56"/>
      <c r="G49" s="56"/>
      <c r="H49" s="56"/>
      <c r="I49" s="56"/>
      <c r="J49" s="56" t="s">
        <v>131</v>
      </c>
      <c r="K49" s="56"/>
      <c r="L49" s="56"/>
    </row>
  </sheetData>
  <sheetProtection algorithmName="SHA-512" hashValue="eXdgmChoCoYN7tU/DURDtgUtxbhA+LYy5ScvNrMFZVO6Vuqw5Ndh4yxRtv7m5PM04i6tQjgQPXUUgNMsWXl8Uw==" saltValue="92dysVvwyxcLJel8F8nsEg==" spinCount="100000" sheet="1" objects="1" scenarios="1"/>
  <mergeCells count="4">
    <mergeCell ref="B5:N5"/>
    <mergeCell ref="B4:N4"/>
    <mergeCell ref="C8:F8"/>
    <mergeCell ref="C9:F9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59D9-E5A7-4FDD-A1BC-C1E492305B37}">
  <sheetPr>
    <tabColor rgb="FF004445"/>
    <pageSetUpPr fitToPage="1"/>
  </sheetPr>
  <dimension ref="A4:P61"/>
  <sheetViews>
    <sheetView showGridLines="0" tabSelected="1" zoomScaleNormal="100" workbookViewId="0">
      <selection activeCell="B7" sqref="B7"/>
    </sheetView>
  </sheetViews>
  <sheetFormatPr defaultRowHeight="14.25" x14ac:dyDescent="0.45"/>
  <cols>
    <col min="1" max="1" width="1.59765625" customWidth="1"/>
    <col min="2" max="2" width="23.73046875" style="46" customWidth="1"/>
    <col min="3" max="3" width="34.46484375" style="2" bestFit="1" customWidth="1"/>
    <col min="4" max="4" width="1.59765625" customWidth="1"/>
    <col min="5" max="10" width="13.33203125" style="2" customWidth="1"/>
    <col min="11" max="11" width="1.59765625" customWidth="1"/>
  </cols>
  <sheetData>
    <row r="4" spans="1:11" x14ac:dyDescent="0.45">
      <c r="A4" s="100" t="s">
        <v>112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x14ac:dyDescent="0.45">
      <c r="A5" s="100" t="s">
        <v>111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7" spans="1:11" ht="18" x14ac:dyDescent="0.55000000000000004">
      <c r="A7" s="65"/>
      <c r="B7" s="66" t="s">
        <v>74</v>
      </c>
      <c r="C7" s="67"/>
      <c r="D7" s="68"/>
      <c r="E7" s="67"/>
      <c r="F7" s="67"/>
      <c r="G7" s="67"/>
      <c r="H7" s="67"/>
      <c r="I7" s="69"/>
      <c r="J7" s="93">
        <f ca="1">TODAY()</f>
        <v>45747</v>
      </c>
      <c r="K7" s="65"/>
    </row>
    <row r="9" spans="1:11" x14ac:dyDescent="0.45">
      <c r="A9" s="47"/>
      <c r="B9" s="70" t="s">
        <v>108</v>
      </c>
      <c r="C9" s="71" t="s">
        <v>134</v>
      </c>
      <c r="E9" s="72" t="s">
        <v>4</v>
      </c>
      <c r="F9" s="73" t="s">
        <v>5</v>
      </c>
      <c r="G9" s="73" t="s">
        <v>6</v>
      </c>
      <c r="H9" s="73" t="s">
        <v>7</v>
      </c>
      <c r="I9" s="73" t="s">
        <v>8</v>
      </c>
      <c r="J9" s="74" t="s">
        <v>9</v>
      </c>
      <c r="K9" s="47"/>
    </row>
    <row r="10" spans="1:11" x14ac:dyDescent="0.45">
      <c r="B10" s="48" t="s">
        <v>10</v>
      </c>
      <c r="C10" s="87"/>
      <c r="E10" s="8"/>
      <c r="F10" s="8"/>
      <c r="G10" s="8"/>
      <c r="H10" s="8"/>
      <c r="I10" s="8"/>
      <c r="J10" s="8"/>
    </row>
    <row r="11" spans="1:11" x14ac:dyDescent="0.45">
      <c r="B11" s="48" t="s">
        <v>20</v>
      </c>
      <c r="C11" s="88"/>
      <c r="E11" s="10" t="e" cm="1">
        <f t="array" ref="E11">_xlfn.IFS(Dwelling_Type="High Rise Apartment (5 Stories or More)",INDEX('DHC Utility Schedule'!D7:I11,MATCH(Heating_Source,'DHC Utility Schedule'!C7:C11,0),),Dwelling_Type="Low Rise Apartment (Less than 5 Stories)",INDEX('DHC Utility Schedule'!J7:O11,MATCH(Heating_Source,'DHC Utility Schedule'!C7:C11,0),),Dwelling_Type="Row House",INDEX('DHC Utility Schedule'!P7:U11,MATCH(Heating_Source,'DHC Utility Schedule'!C7:C11,0),),Dwelling_Type="Townhouse",INDEX('DHC Utility Schedule'!P7:U11,MATCH(Heating_Source,'DHC Utility Schedule'!C7:C11,0),),Dwelling_Type="Duplex (2 Family)",INDEX('DHC Utility Schedule'!V7:AA11,MATCH(Heating_Source,'DHC Utility Schedule'!C7:C11,0),),Dwelling_Type="Detached (Single Family)",INDEX('DHC Utility Schedule'!AB7:AG11,MATCH(Heating_Source,'DHC Utility Schedule'!C7:C11,0),),Dwelling_Type="Manufactured Home (Single Family)",INDEX('DHC Utility Schedule'!AB7:AG11,MATCH(Heating_Source,'DHC Utility Schedule'!C7:C11,0),))</f>
        <v>#N/A</v>
      </c>
      <c r="F11" s="10"/>
      <c r="G11" s="10"/>
      <c r="H11" s="10"/>
      <c r="I11" s="10"/>
      <c r="J11" s="10"/>
    </row>
    <row r="12" spans="1:11" x14ac:dyDescent="0.45">
      <c r="B12" s="48" t="s">
        <v>22</v>
      </c>
      <c r="C12" s="88"/>
      <c r="E12" s="10" t="e" cm="1">
        <f t="array" ref="E12">_xlfn.IFS(Dwelling_Type="High Rise Apartment (5 Stories or More)",INDEX('DHC Utility Schedule'!D12:I15,MATCH(Cooking_Source,'DHC Utility Schedule'!C12:C15,0),),Dwelling_Type="Low Rise Apartment (Less than 5 Stories)",INDEX('DHC Utility Schedule'!J12:O15,MATCH(Cooking_Source,'DHC Utility Schedule'!C12:C15,0),),Dwelling_Type="Row House",INDEX('DHC Utility Schedule'!P12:U15,MATCH(Cooking_Source,'DHC Utility Schedule'!C12:C15,0),),Dwelling_Type="Townhouse",INDEX('DHC Utility Schedule'!P12:U15,MATCH(Cooking_Source,'DHC Utility Schedule'!C12:C15,0),),Dwelling_Type="Duplex (2 Family)",INDEX('DHC Utility Schedule'!V12:AA15,MATCH(Cooking_Source,'DHC Utility Schedule'!C12:C15,0),),Dwelling_Type="Detached (Single Family)",INDEX('DHC Utility Schedule'!AB12:AG15,MATCH(Cooking_Source,'DHC Utility Schedule'!C12:C15,0),),Dwelling_Type="Manufactured Home (Single Family)",INDEX('DHC Utility Schedule'!AB12:AG15,MATCH(Cooking_Source,'DHC Utility Schedule'!C12:C15,0),))</f>
        <v>#N/A</v>
      </c>
      <c r="F12" s="10"/>
      <c r="G12" s="10"/>
      <c r="H12" s="10"/>
      <c r="I12" s="10"/>
      <c r="J12" s="10"/>
    </row>
    <row r="13" spans="1:11" x14ac:dyDescent="0.45">
      <c r="B13" s="48" t="s">
        <v>21</v>
      </c>
      <c r="C13" s="88"/>
      <c r="E13" s="10" t="e" cm="1">
        <f t="array" ref="E13">_xlfn.IFS(Dwelling_Type="High Rise Apartment (5 Stories or More)",INDEX('DHC Utility Schedule'!D16:I19,MATCH(Water_Heater_Source,'DHC Utility Schedule'!C16:C19,0),),Dwelling_Type="Low Rise Apartment (Less than 5 Stories)",INDEX('DHC Utility Schedule'!J16:O19,MATCH(Water_Heater_Source,'DHC Utility Schedule'!C16:C19,0),),Dwelling_Type="Row House",INDEX('DHC Utility Schedule'!P16:U19,MATCH(Water_Heater_Source,'DHC Utility Schedule'!C16:C19,0),),Dwelling_Type="Townhouse",INDEX('DHC Utility Schedule'!P16:U19,MATCH(Water_Heater_Source,'DHC Utility Schedule'!C16:C19,0),),Dwelling_Type="Duplex (2 Family)",INDEX('DHC Utility Schedule'!V16:AA19,MATCH(Water_Heater_Source,'DHC Utility Schedule'!C16:C19,0),),Dwelling_Type="Detached (Single Family)",INDEX('DHC Utility Schedule'!AB16:AG19,MATCH(Water_Heater_Source,'DHC Utility Schedule'!C16:C19,0),),Dwelling_Type="Manufactured Home (Single Family)",INDEX('DHC Utility Schedule'!AB16:AG19,MATCH(Water_Heater_Source,'DHC Utility Schedule'!C16:C19,0),))</f>
        <v>#N/A</v>
      </c>
      <c r="F13" s="10"/>
      <c r="G13" s="10"/>
      <c r="H13" s="10"/>
      <c r="I13" s="10"/>
      <c r="J13" s="10"/>
    </row>
    <row r="14" spans="1:11" x14ac:dyDescent="0.45">
      <c r="B14" s="48" t="s">
        <v>26</v>
      </c>
      <c r="C14" s="88"/>
      <c r="E14" s="10" t="e" cm="1">
        <f t="array" ref="E14">_xlfn.IFS(AND(Dwelling_Type="High Rise Apartment (5 Stories or More)", General_Electricity="YES"),'DHC Utility Schedule'!D20, AND(Dwelling_Type="Low Rise Apartment (Less than 5 Stories)", General_Electricity="YES"),'DHC Utility Schedule'!J20, AND(Dwelling_Type="Row House", General_Electricity="YES"),'DHC Utility Schedule'!P20, AND(Dwelling_Type="Townhouse", General_Electricity="YES"), 'DHC Utility Schedule'!P20, AND(Dwelling_Type="Duplex (2 Family)", General_Electricity="YES"),'DHC Utility Schedule'!V20, AND(Dwelling_Type="Detached (Single Family)", General_Electricity="YES"),'DHC Utility Schedule'!AB20, AND(Dwelling_Type="Manufactured Home (Single Family)", General_Electricity ="YES"),'DHC Utility Schedule'!AB20, General_Electricity="NO", 0)</f>
        <v>#N/A</v>
      </c>
      <c r="F14" s="10" t="e" cm="1">
        <f t="array" ref="F14">_xlfn.IFS(AND(Dwelling_Type="High Rise Apartment (5 Stories or More)", General_Electricity="YES"),'DHC Utility Schedule'!E20, AND(Dwelling_Type="Low Rise Apartment (Less than 5 Stories)", General_Electricity="YES"),'DHC Utility Schedule'!K20, AND(Dwelling_Type="Row House", General_Electricity="YES"),'DHC Utility Schedule'!Q20, AND(Dwelling_Type="Townhouse", General_Electricity="YES"), 'DHC Utility Schedule'!Q20, AND(Dwelling_Type="Duplex (2 Family)", General_Electricity="YES"),'DHC Utility Schedule'!W20, AND(Dwelling_Type="Detached (Single Family)", General_Electricity="YES"),'DHC Utility Schedule'!AC20, AND(Dwelling_Type="Manufactured Home (Single Family)", General_Electricity ="YES"),'DHC Utility Schedule'!AC20, General_Electricity="NO", 0)</f>
        <v>#N/A</v>
      </c>
      <c r="G14" s="10" t="e" cm="1">
        <f t="array" ref="G14">_xlfn.IFS(AND(Dwelling_Type="High Rise Apartment (5 Stories or More)", General_Electricity="YES"),'DHC Utility Schedule'!F20, AND(Dwelling_Type="Low Rise Apartment (Less than 5 Stories)", General_Electricity="YES"),'DHC Utility Schedule'!L20, AND(Dwelling_Type="Row House", General_Electricity="YES"),'DHC Utility Schedule'!R20, AND(Dwelling_Type="Townhouse", General_Electricity="YES"), 'DHC Utility Schedule'!R20, AND(Dwelling_Type="Duplex (2 Family)", General_Electricity="YES"),'DHC Utility Schedule'!X20, AND(Dwelling_Type="Detached (Single Family)", General_Electricity="YES"),'DHC Utility Schedule'!AD20, AND(Dwelling_Type="Manufactured Home (Single Family)", General_Electricity ="YES"),'DHC Utility Schedule'!AD20, General_Electricity="NO", 0)</f>
        <v>#N/A</v>
      </c>
      <c r="H14" s="10" t="e" cm="1">
        <f t="array" ref="H14">_xlfn.IFS(AND(Dwelling_Type="High Rise Apartment (5 Stories or More)", General_Electricity="YES"),'DHC Utility Schedule'!G20, AND(Dwelling_Type="Low Rise Apartment (Less than 5 Stories)", General_Electricity="YES"),'DHC Utility Schedule'!M20, AND(Dwelling_Type="Row House", General_Electricity="YES"),'DHC Utility Schedule'!S20, AND(Dwelling_Type="Townhouse", General_Electricity="YES"), 'DHC Utility Schedule'!S20, AND(Dwelling_Type="Duplex (2 Family)", General_Electricity="YES"),'DHC Utility Schedule'!Y20, AND(Dwelling_Type="Detached (Single Family)", General_Electricity="YES"),'DHC Utility Schedule'!AE20, AND(Dwelling_Type="Manufactured Home (Single Family)", General_Electricity ="YES"),'DHC Utility Schedule'!AE20, General_Electricity="NO", 0)</f>
        <v>#N/A</v>
      </c>
      <c r="I14" s="10" t="e" cm="1">
        <f t="array" ref="I14">_xlfn.IFS(AND(Dwelling_Type="High Rise Apartment (5 Stories or More)", General_Electricity="YES"),'DHC Utility Schedule'!H20, AND(Dwelling_Type="Low Rise Apartment (Less than 5 Stories)", General_Electricity="YES"),'DHC Utility Schedule'!N20, AND(Dwelling_Type="Row House", General_Electricity="YES"),'DHC Utility Schedule'!T20, AND(Dwelling_Type="Townhouse", General_Electricity="YES"), 'DHC Utility Schedule'!T20, AND(Dwelling_Type="Duplex (2 Family)", General_Electricity="YES"),'DHC Utility Schedule'!Z20, AND(Dwelling_Type="Detached (Single Family)", General_Electricity="YES"),'DHC Utility Schedule'!AF20, AND(Dwelling_Type="Manufactured Home (Single Family)", General_Electricity ="YES"),'DHC Utility Schedule'!AF20, General_Electricity="NO", 0)</f>
        <v>#N/A</v>
      </c>
      <c r="J14" s="10" t="e" cm="1">
        <f t="array" ref="J14">_xlfn.IFS(AND(Dwelling_Type="High Rise Apartment (5 Stories or More)", General_Electricity="YES"),'DHC Utility Schedule'!I20, AND(Dwelling_Type="Low Rise Apartment (Less than 5 Stories)", General_Electricity="YES"),'DHC Utility Schedule'!O20, AND(Dwelling_Type="Row House", General_Electricity="YES"),'DHC Utility Schedule'!U20, AND(Dwelling_Type="Townhouse", General_Electricity="YES"), 'DHC Utility Schedule'!U20, AND(Dwelling_Type="Duplex (2 Family)", General_Electricity="YES"),'DHC Utility Schedule'!AA20, AND(Dwelling_Type="Detached (Single Family)", General_Electricity="YES"),'DHC Utility Schedule'!AG20, AND(Dwelling_Type="Manufactured Home (Single Family)", General_Electricity ="YES"),'DHC Utility Schedule'!AG20, General_Electricity="NO", 0)</f>
        <v>#N/A</v>
      </c>
    </row>
    <row r="15" spans="1:11" x14ac:dyDescent="0.45">
      <c r="B15" s="48" t="s">
        <v>23</v>
      </c>
      <c r="C15" s="88"/>
      <c r="E15" s="10" t="e" cm="1">
        <f t="array" ref="E15">_xlfn.IFS(AND(Dwelling_Type="High Rise Apartment (5 Stories or More)", Water="YES"),'DHC Utility Schedule'!D21, AND(Dwelling_Type="Low Rise Apartment (Less than 5 Stories)", Water="YES"),'DHC Utility Schedule'!J21, AND(Dwelling_Type="Row House", Water="YES"),'DHC Utility Schedule'!P21, AND(Dwelling_Type="Townhouse", Water="YES"), 'DHC Utility Schedule'!P21, AND(Dwelling_Type="Duplex (2 Family)", Water="YES"),'DHC Utility Schedule'!V21, AND(Dwelling_Type="Detached (Single Family)", Water="YES"),'DHC Utility Schedule'!AB21, AND(Dwelling_Type="Manufactured Home (Single Family)", Water ="YES"),'DHC Utility Schedule'!AB21, Water="NO", 0)</f>
        <v>#N/A</v>
      </c>
      <c r="F15" s="10" t="e" cm="1">
        <f t="array" ref="F15">_xlfn.IFS(AND(Dwelling_Type="High Rise Apartment (5 Stories or More)", Water="YES"),'DHC Utility Schedule'!E21, AND(Dwelling_Type="Low Rise Apartment (Less than 5 Stories)", Water="YES"),'DHC Utility Schedule'!K21, AND(Dwelling_Type="Row House", Water="YES"),'DHC Utility Schedule'!Q21, AND(Dwelling_Type="Townhouse", Water="YES"), 'DHC Utility Schedule'!Q21, AND(Dwelling_Type="Duplex (2 Family)", Water="YES"),'DHC Utility Schedule'!W21, AND(Dwelling_Type="Detached (Single Family)", Water="YES"),'DHC Utility Schedule'!AC21, AND(Dwelling_Type="Manufactured Home (Single Family)", Water ="YES"),'DHC Utility Schedule'!AC21, Water="NO", 0)</f>
        <v>#N/A</v>
      </c>
      <c r="G15" s="10" t="e" cm="1">
        <f t="array" ref="G15">_xlfn.IFS(AND(Dwelling_Type="High Rise Apartment (5 Stories or More)", Water="YES"),'DHC Utility Schedule'!F21, AND(Dwelling_Type="Low Rise Apartment (Less than 5 Stories)", Water="YES"),'DHC Utility Schedule'!L21, AND(Dwelling_Type="Row House", Water="YES"),'DHC Utility Schedule'!R21, AND(Dwelling_Type="Townhouse", Water="YES"), 'DHC Utility Schedule'!R21, AND(Dwelling_Type="Duplex (2 Family)", Water="YES"),'DHC Utility Schedule'!X21, AND(Dwelling_Type="Detached (Single Family)", Water="YES"),'DHC Utility Schedule'!AD21, AND(Dwelling_Type="Manufactured Home (Single Family)", Water ="YES"),'DHC Utility Schedule'!AD21, Water="NO", 0)</f>
        <v>#N/A</v>
      </c>
      <c r="H15" s="10" t="e" cm="1">
        <f t="array" ref="H15">_xlfn.IFS(AND(Dwelling_Type="High Rise Apartment (5 Stories or More)", Water="YES"),'DHC Utility Schedule'!G21, AND(Dwelling_Type="Low Rise Apartment (Less than 5 Stories)", Water="YES"),'DHC Utility Schedule'!M21, AND(Dwelling_Type="Row House", Water="YES"),'DHC Utility Schedule'!S21, AND(Dwelling_Type="Townhouse", Water="YES"), 'DHC Utility Schedule'!S21, AND(Dwelling_Type="Duplex (2 Family)", Water="YES"),'DHC Utility Schedule'!Y21, AND(Dwelling_Type="Detached (Single Family)", Water="YES"),'DHC Utility Schedule'!AE21, AND(Dwelling_Type="Manufactured Home (Single Family)", Water ="YES"),'DHC Utility Schedule'!AE21, Water="NO", 0)</f>
        <v>#N/A</v>
      </c>
      <c r="I15" s="10" t="e" cm="1">
        <f t="array" ref="I15">_xlfn.IFS(AND(Dwelling_Type="High Rise Apartment (5 Stories or More)", Water="YES"),'DHC Utility Schedule'!H21, AND(Dwelling_Type="Low Rise Apartment (Less than 5 Stories)", Water="YES"),'DHC Utility Schedule'!N21, AND(Dwelling_Type="Row House", Water="YES"),'DHC Utility Schedule'!T21, AND(Dwelling_Type="Townhouse", Water="YES"), 'DHC Utility Schedule'!T21, AND(Dwelling_Type="Duplex (2 Family)", Water="YES"),'DHC Utility Schedule'!Z21, AND(Dwelling_Type="Detached (Single Family)", Water="YES"),'DHC Utility Schedule'!AF21, AND(Dwelling_Type="Manufactured Home (Single Family)", Water ="YES"),'DHC Utility Schedule'!AF21, Water="NO", 0)</f>
        <v>#N/A</v>
      </c>
      <c r="J15" s="10" t="e" cm="1">
        <f t="array" ref="J15">_xlfn.IFS(AND(Dwelling_Type="High Rise Apartment (5 Stories or More)", Water="YES"),'DHC Utility Schedule'!I21, AND(Dwelling_Type="Low Rise Apartment (Less than 5 Stories)", Water="YES"),'DHC Utility Schedule'!O21, AND(Dwelling_Type="Row House", Water="YES"),'DHC Utility Schedule'!U21, AND(Dwelling_Type="Townhouse", Water="YES"), 'DHC Utility Schedule'!U21, AND(Dwelling_Type="Duplex (2 Family)", Water="YES"),'DHC Utility Schedule'!AA21, AND(Dwelling_Type="Detached (Single Family)", Water="YES"),'DHC Utility Schedule'!AG21, AND(Dwelling_Type="Manufactured Home (Single Family)", Water ="YES"),'DHC Utility Schedule'!AG21, Water="NO", 0)</f>
        <v>#N/A</v>
      </c>
    </row>
    <row r="16" spans="1:11" x14ac:dyDescent="0.45">
      <c r="B16" s="48" t="s">
        <v>24</v>
      </c>
      <c r="C16" s="88"/>
      <c r="E16" s="10" t="e" cm="1">
        <f t="array" ref="E16">_xlfn.IFS(AND(Dwelling_Type="High Rise Apartment (5 Stories or More)", Sewer="YES"),'DHC Utility Schedule'!D22, AND(Dwelling_Type="Low Rise Apartment (Less than 5 Stories)", Sewer="YES"),'DHC Utility Schedule'!J22, AND(Dwelling_Type="Row House", Sewer="YES"),'DHC Utility Schedule'!P22, AND(Dwelling_Type="Townhouse", Sewer="YES"), 'DHC Utility Schedule'!P22, AND(Dwelling_Type="Duplex (2 Family)", Sewer="YES"),'DHC Utility Schedule'!V22, AND(Dwelling_Type="Detached (Single Family)", Sewer="YES"),'DHC Utility Schedule'!AB22, AND(Dwelling_Type="Manufactured Home (Single Family)", Sewer ="YES"),'DHC Utility Schedule'!AB22, Sewer="NO", 0)</f>
        <v>#N/A</v>
      </c>
      <c r="F16" s="10" t="e" cm="1">
        <f t="array" ref="F16">_xlfn.IFS(AND(Dwelling_Type="High Rise Apartment (5 Stories or More)", Sewer="YES"),'DHC Utility Schedule'!E22, AND(Dwelling_Type="Low Rise Apartment (Less than 5 Stories)", Sewer="YES"),'DHC Utility Schedule'!K22, AND(Dwelling_Type="Row House", Sewer="YES"),'DHC Utility Schedule'!Q22, AND(Dwelling_Type="Townhouse", Sewer="YES"), 'DHC Utility Schedule'!Q22, AND(Dwelling_Type="Duplex (2 Family)", Sewer="YES"),'DHC Utility Schedule'!W22, AND(Dwelling_Type="Detached (Single Family)", Sewer="YES"),'DHC Utility Schedule'!AC22, AND(Dwelling_Type="Manufactured Home (Single Family)", Sewer ="YES"),'DHC Utility Schedule'!AC22, Sewer="NO", 0)</f>
        <v>#N/A</v>
      </c>
      <c r="G16" s="10" t="e" cm="1">
        <f t="array" ref="G16">_xlfn.IFS(AND(Dwelling_Type="High Rise Apartment (5 Stories or More)", Sewer="YES"),'DHC Utility Schedule'!F22, AND(Dwelling_Type="Low Rise Apartment (Less than 5 Stories)", Sewer="YES"),'DHC Utility Schedule'!L22, AND(Dwelling_Type="Row House", Sewer="YES"),'DHC Utility Schedule'!R22, AND(Dwelling_Type="Townhouse", Sewer="YES"), 'DHC Utility Schedule'!R22, AND(Dwelling_Type="Duplex (2 Family)", Sewer="YES"),'DHC Utility Schedule'!X22, AND(Dwelling_Type="Detached (Single Family)", Sewer="YES"),'DHC Utility Schedule'!AD22, AND(Dwelling_Type="Manufactured Home (Single Family)", Sewer ="YES"),'DHC Utility Schedule'!AD22, Sewer="NO", 0)</f>
        <v>#N/A</v>
      </c>
      <c r="H16" s="10" t="e" cm="1">
        <f t="array" ref="H16">_xlfn.IFS(AND(Dwelling_Type="High Rise Apartment (5 Stories or More)", Sewer="YES"),'DHC Utility Schedule'!G22, AND(Dwelling_Type="Low Rise Apartment (Less than 5 Stories)", Sewer="YES"),'DHC Utility Schedule'!M22, AND(Dwelling_Type="Row House", Sewer="YES"),'DHC Utility Schedule'!S22, AND(Dwelling_Type="Townhouse", Sewer="YES"), 'DHC Utility Schedule'!S22, AND(Dwelling_Type="Duplex (2 Family)", Sewer="YES"),'DHC Utility Schedule'!Y22, AND(Dwelling_Type="Detached (Single Family)", Sewer="YES"),'DHC Utility Schedule'!AE22, AND(Dwelling_Type="Manufactured Home (Single Family)", Sewer ="YES"),'DHC Utility Schedule'!AE22, Sewer="NO", 0)</f>
        <v>#N/A</v>
      </c>
      <c r="I16" s="10" t="e" cm="1">
        <f t="array" ref="I16">_xlfn.IFS(AND(Dwelling_Type="High Rise Apartment (5 Stories or More)", Sewer="YES"),'DHC Utility Schedule'!H22, AND(Dwelling_Type="Low Rise Apartment (Less than 5 Stories)", Sewer="YES"),'DHC Utility Schedule'!N22, AND(Dwelling_Type="Row House", Sewer="YES"),'DHC Utility Schedule'!T22, AND(Dwelling_Type="Townhouse", Sewer="YES"), 'DHC Utility Schedule'!T22, AND(Dwelling_Type="Duplex (2 Family)", Sewer="YES"),'DHC Utility Schedule'!Z22, AND(Dwelling_Type="Detached (Single Family)", Sewer="YES"),'DHC Utility Schedule'!AF22, AND(Dwelling_Type="Manufactured Home (Single Family)", Sewer ="YES"),'DHC Utility Schedule'!AF22, Sewer="NO", 0)</f>
        <v>#N/A</v>
      </c>
      <c r="J16" s="10" t="e" cm="1">
        <f t="array" ref="J16">_xlfn.IFS(AND(Dwelling_Type="High Rise Apartment (5 Stories or More)", Sewer="YES"),'DHC Utility Schedule'!I22, AND(Dwelling_Type="Low Rise Apartment (Less than 5 Stories)", Sewer="YES"),'DHC Utility Schedule'!O22, AND(Dwelling_Type="Row House", Sewer="YES"),'DHC Utility Schedule'!U22, AND(Dwelling_Type="Townhouse", Sewer="YES"), 'DHC Utility Schedule'!U22, AND(Dwelling_Type="Duplex (2 Family)", Sewer="YES"),'DHC Utility Schedule'!AA22, AND(Dwelling_Type="Detached (Single Family)", Sewer="YES"),'DHC Utility Schedule'!AG22, AND(Dwelling_Type="Manufactured Home (Single Family)", Sewer ="YES"),'DHC Utility Schedule'!AG22, Sewer="NO", 0)</f>
        <v>#N/A</v>
      </c>
    </row>
    <row r="17" spans="1:11" x14ac:dyDescent="0.45">
      <c r="B17" s="48" t="s">
        <v>25</v>
      </c>
      <c r="C17" s="88"/>
      <c r="E17" s="10" t="e" cm="1">
        <f t="array" ref="E17">_xlfn.IFS(AND(Dwelling_Type="High Rise Apartment (5 Stories or More)", Trash="YES"),'DHC Utility Schedule'!D23, AND(Dwelling_Type="Low Rise Apartment (Less than 5 Stories)", Trash="YES"),'DHC Utility Schedule'!J23, AND(Dwelling_Type="Row House", Trash="YES"),'DHC Utility Schedule'!P23, AND(Dwelling_Type="Townhouse", Trash="YES"), 'DHC Utility Schedule'!P23, AND(Dwelling_Type="Duplex (2 Family)", Trash="YES"),'DHC Utility Schedule'!V23, AND(Dwelling_Type="Detached (Single Family)", Trash="YES"),'DHC Utility Schedule'!AB23, AND(Dwelling_Type="Manufactured Home (Single Family)", Trash ="YES"),'DHC Utility Schedule'!AB23, Trash="NO", 0)</f>
        <v>#N/A</v>
      </c>
      <c r="F17" s="10" t="e" cm="1">
        <f t="array" ref="F17">_xlfn.IFS(AND(Dwelling_Type="High Rise Apartment (5 Stories or More)", Trash="YES"),'DHC Utility Schedule'!E23, AND(Dwelling_Type="Low Rise Apartment (Less than 5 Stories)", Trash="YES"),'DHC Utility Schedule'!K23, AND(Dwelling_Type="Row House", Trash="YES"),'DHC Utility Schedule'!Q23, AND(Dwelling_Type="Townhouse", Trash="YES"), 'DHC Utility Schedule'!Q23, AND(Dwelling_Type="Duplex (2 Family)", Trash="YES"),'DHC Utility Schedule'!W23, AND(Dwelling_Type="Detached (Single Family)", Trash="YES"),'DHC Utility Schedule'!AC23, AND(Dwelling_Type="Manufactured Home (Single Family)", Trash ="YES"),'DHC Utility Schedule'!AC23, Trash="NO", 0)</f>
        <v>#N/A</v>
      </c>
      <c r="G17" s="10" t="e" cm="1">
        <f t="array" ref="G17">_xlfn.IFS(AND(Dwelling_Type="High Rise Apartment (5 Stories or More)", Trash="YES"),'DHC Utility Schedule'!F23, AND(Dwelling_Type="Low Rise Apartment (Less than 5 Stories)", Trash="YES"),'DHC Utility Schedule'!L23, AND(Dwelling_Type="Row House", Trash="YES"),'DHC Utility Schedule'!R23, AND(Dwelling_Type="Townhouse", Trash="YES"), 'DHC Utility Schedule'!R23, AND(Dwelling_Type="Duplex (2 Family)", Trash="YES"),'DHC Utility Schedule'!X23, AND(Dwelling_Type="Detached (Single Family)", Trash="YES"),'DHC Utility Schedule'!AD23, AND(Dwelling_Type="Manufactured Home (Single Family)", Trash ="YES"),'DHC Utility Schedule'!AD23, Trash="NO", 0)</f>
        <v>#N/A</v>
      </c>
      <c r="H17" s="10" t="e" cm="1">
        <f t="array" ref="H17">_xlfn.IFS(AND(Dwelling_Type="High Rise Apartment (5 Stories or More)", Trash="YES"),'DHC Utility Schedule'!G23, AND(Dwelling_Type="Low Rise Apartment (Less than 5 Stories)", Trash="YES"),'DHC Utility Schedule'!M23, AND(Dwelling_Type="Row House", Trash="YES"),'DHC Utility Schedule'!S23, AND(Dwelling_Type="Townhouse", Trash="YES"), 'DHC Utility Schedule'!S23, AND(Dwelling_Type="Duplex (2 Family)", Trash="YES"),'DHC Utility Schedule'!Y23, AND(Dwelling_Type="Detached (Single Family)", Trash="YES"),'DHC Utility Schedule'!AE23, AND(Dwelling_Type="Manufactured Home (Single Family)", Trash ="YES"),'DHC Utility Schedule'!AE23, Trash="NO", 0)</f>
        <v>#N/A</v>
      </c>
      <c r="I17" s="10" t="e" cm="1">
        <f t="array" ref="I17">_xlfn.IFS(AND(Dwelling_Type="High Rise Apartment (5 Stories or More)", Trash="YES"),'DHC Utility Schedule'!H23, AND(Dwelling_Type="Low Rise Apartment (Less than 5 Stories)", Trash="YES"),'DHC Utility Schedule'!N23, AND(Dwelling_Type="Row House", Trash="YES"),'DHC Utility Schedule'!T23, AND(Dwelling_Type="Townhouse", Trash="YES"), 'DHC Utility Schedule'!T23, AND(Dwelling_Type="Duplex (2 Family)", Trash="YES"),'DHC Utility Schedule'!Z23, AND(Dwelling_Type="Detached (Single Family)", Trash="YES"),'DHC Utility Schedule'!AF23, AND(Dwelling_Type="Manufactured Home (Single Family)", Trash ="YES"),'DHC Utility Schedule'!AF23, Trash="NO", 0)</f>
        <v>#N/A</v>
      </c>
      <c r="J17" s="10" t="e" cm="1">
        <f t="array" ref="J17">_xlfn.IFS(AND(Dwelling_Type="High Rise Apartment (5 Stories or More)", Trash="YES"),'DHC Utility Schedule'!I23, AND(Dwelling_Type="Low Rise Apartment (Less than 5 Stories)", Trash="YES"),'DHC Utility Schedule'!O23, AND(Dwelling_Type="Row House", Trash="YES"),'DHC Utility Schedule'!U23, AND(Dwelling_Type="Townhouse", Trash="YES"), 'DHC Utility Schedule'!U23, AND(Dwelling_Type="Duplex (2 Family)", Trash="YES"),'DHC Utility Schedule'!AA23, AND(Dwelling_Type="Detached (Single Family)", Trash="YES"),'DHC Utility Schedule'!AG23, AND(Dwelling_Type="Manufactured Home (Single Family)", Trash ="YES"),'DHC Utility Schedule'!AG23, Trash="NO", 0)</f>
        <v>#N/A</v>
      </c>
    </row>
    <row r="18" spans="1:11" x14ac:dyDescent="0.45">
      <c r="B18" s="48" t="s">
        <v>104</v>
      </c>
      <c r="C18" s="88"/>
      <c r="E18" s="10" t="e" cm="1">
        <f t="array" ref="E18">_xlfn.IFS(AND(Dwelling_Type="High Rise Apartment (5 Stories or More)", Range="YES"),'DHC Utility Schedule'!D24, AND(Dwelling_Type="Low Rise Apartment (Less than 5 Stories)", Range="YES"),'DHC Utility Schedule'!J24, AND(Dwelling_Type="Row House", Range="YES"),'DHC Utility Schedule'!P24, AND(Dwelling_Type="Townhouse", Range="YES"), 'DHC Utility Schedule'!P24, AND(Dwelling_Type="Duplex (2 Family)", Range="YES"),'DHC Utility Schedule'!V24, AND(Dwelling_Type="Detached (Single Family)", Range="YES"),'DHC Utility Schedule'!AB24, AND(Dwelling_Type="Manufactured Home (Single Family)", Range ="YES"),'DHC Utility Schedule'!AB24, Range="NO", 0)</f>
        <v>#N/A</v>
      </c>
      <c r="F18" s="10" t="e" cm="1">
        <f t="array" ref="F18">_xlfn.IFS(AND(Dwelling_Type="High Rise Apartment (5 Stories or More)", Range="YES"),'DHC Utility Schedule'!E24, AND(Dwelling_Type="Low Rise Apartment (Less than 5 Stories)", Range="YES"),'DHC Utility Schedule'!K24, AND(Dwelling_Type="Row House", Range="YES"),'DHC Utility Schedule'!Q24, AND(Dwelling_Type="Townhouse", Range="YES"), 'DHC Utility Schedule'!Q24, AND(Dwelling_Type="Duplex (2 Family)", Range="YES"),'DHC Utility Schedule'!W24, AND(Dwelling_Type="Detached (Single Family)", Range="YES"),'DHC Utility Schedule'!AC24, AND(Dwelling_Type="Manufactured Home (Single Family)", Range ="YES"),'DHC Utility Schedule'!AC24, Range="NO", 0)</f>
        <v>#N/A</v>
      </c>
      <c r="G18" s="10" t="e" cm="1">
        <f t="array" ref="G18">_xlfn.IFS(AND(Dwelling_Type="High Rise Apartment (5 Stories or More)", Range="YES"),'DHC Utility Schedule'!F24, AND(Dwelling_Type="Low Rise Apartment (Less than 5 Stories)", Range="YES"),'DHC Utility Schedule'!L24, AND(Dwelling_Type="Row House", Range="YES"),'DHC Utility Schedule'!R24, AND(Dwelling_Type="Townhouse", Range="YES"), 'DHC Utility Schedule'!R24, AND(Dwelling_Type="Duplex (2 Family)", Range="YES"),'DHC Utility Schedule'!X24, AND(Dwelling_Type="Detached (Single Family)", Range="YES"),'DHC Utility Schedule'!AD24, AND(Dwelling_Type="Manufactured Home (Single Family)", Range ="YES"),'DHC Utility Schedule'!AD24, Range="NO", 0)</f>
        <v>#N/A</v>
      </c>
      <c r="H18" s="10" t="e" cm="1">
        <f t="array" ref="H18">_xlfn.IFS(AND(Dwelling_Type="High Rise Apartment (5 Stories or More)", Range="YES"),'DHC Utility Schedule'!G24, AND(Dwelling_Type="Low Rise Apartment (Less than 5 Stories)", Range="YES"),'DHC Utility Schedule'!M24, AND(Dwelling_Type="Row House", Range="YES"),'DHC Utility Schedule'!S24, AND(Dwelling_Type="Townhouse", Range="YES"), 'DHC Utility Schedule'!S24, AND(Dwelling_Type="Duplex (2 Family)", Range="YES"),'DHC Utility Schedule'!Y24, AND(Dwelling_Type="Detached (Single Family)", Range="YES"),'DHC Utility Schedule'!AE24, AND(Dwelling_Type="Manufactured Home (Single Family)", Range ="YES"),'DHC Utility Schedule'!AE24, Range="NO", 0)</f>
        <v>#N/A</v>
      </c>
      <c r="I18" s="10" t="e" cm="1">
        <f t="array" ref="I18">_xlfn.IFS(AND(Dwelling_Type="High Rise Apartment (5 Stories or More)", Range="YES"),'DHC Utility Schedule'!H24, AND(Dwelling_Type="Low Rise Apartment (Less than 5 Stories)", Range="YES"),'DHC Utility Schedule'!N24, AND(Dwelling_Type="Row House", Range="YES"),'DHC Utility Schedule'!T24, AND(Dwelling_Type="Townhouse", Range="YES"), 'DHC Utility Schedule'!T24, AND(Dwelling_Type="Duplex (2 Family)", Range="YES"),'DHC Utility Schedule'!Z24, AND(Dwelling_Type="Detached (Single Family)", Range="YES"),'DHC Utility Schedule'!AF24, AND(Dwelling_Type="Manufactured Home (Single Family)", Range ="YES"),'DHC Utility Schedule'!AF24, Range="NO", 0)</f>
        <v>#N/A</v>
      </c>
      <c r="J18" s="10" t="e" cm="1">
        <f t="array" ref="J18">_xlfn.IFS(AND(Dwelling_Type="High Rise Apartment (5 Stories or More)", Range="YES"),'DHC Utility Schedule'!I24, AND(Dwelling_Type="Low Rise Apartment (Less than 5 Stories)", Range="YES"),'DHC Utility Schedule'!O24, AND(Dwelling_Type="Row House", Range="YES"),'DHC Utility Schedule'!U24, AND(Dwelling_Type="Townhouse", Range="YES"), 'DHC Utility Schedule'!U24, AND(Dwelling_Type="Duplex (2 Family)", Range="YES"),'DHC Utility Schedule'!AA24, AND(Dwelling_Type="Detached (Single Family)", Range="YES"),'DHC Utility Schedule'!AG24, AND(Dwelling_Type="Manufactured Home (Single Family)", Range ="YES"),'DHC Utility Schedule'!AG24, Range="NO", 0)</f>
        <v>#N/A</v>
      </c>
    </row>
    <row r="19" spans="1:11" x14ac:dyDescent="0.45">
      <c r="B19" s="48" t="s">
        <v>105</v>
      </c>
      <c r="C19" s="88"/>
      <c r="E19" s="10" t="e" cm="1">
        <f t="array" ref="E19">_xlfn.IFS(AND(Dwelling_Type="High Rise Apartment (5 Stories or More)", Refridgerator="YES"),'DHC Utility Schedule'!D25, AND(Dwelling_Type="Low Rise Apartment (Less than 5 Stories)", Refridgerator="YES"),'DHC Utility Schedule'!J25, AND(Dwelling_Type="Row House", Refridgerator="YES"),'DHC Utility Schedule'!P25, AND(Dwelling_Type="Townhouse", Refridgerator="YES"), 'DHC Utility Schedule'!P25, AND(Dwelling_Type="Duplex (2 Family)", Refridgerator="YES"),'DHC Utility Schedule'!V25, AND(Dwelling_Type="Detached (Single Family)", Refridgerator="YES"),'DHC Utility Schedule'!AB25, AND(Dwelling_Type="Manufactured Home (Single Family)", Refridgerator ="YES"),'DHC Utility Schedule'!AB25, Refridgerator="NO", 0)</f>
        <v>#N/A</v>
      </c>
      <c r="F19" s="10" t="e" cm="1">
        <f t="array" ref="F19">_xlfn.IFS(AND(Dwelling_Type="High Rise Apartment (5 Stories or More)", Refridgerator="YES"),'DHC Utility Schedule'!E25, AND(Dwelling_Type="Low Rise Apartment (Less than 5 Stories)", Refridgerator="YES"),'DHC Utility Schedule'!K25, AND(Dwelling_Type="Row House", Refridgerator="YES"),'DHC Utility Schedule'!Q25, AND(Dwelling_Type="Townhouse", Refridgerator="YES"), 'DHC Utility Schedule'!Q25, AND(Dwelling_Type="Duplex (2 Family)", Refridgerator="YES"),'DHC Utility Schedule'!W25, AND(Dwelling_Type="Detached (Single Family)", Refridgerator="YES"),'DHC Utility Schedule'!AC25, AND(Dwelling_Type="Manufactured Home (Single Family)", Refridgerator ="YES"),'DHC Utility Schedule'!AC25, Refridgerator="NO", 0)</f>
        <v>#N/A</v>
      </c>
      <c r="G19" s="10" t="e" cm="1">
        <f t="array" ref="G19">_xlfn.IFS(AND(Dwelling_Type="High Rise Apartment (5 Stories or More)", Refridgerator="YES"),'DHC Utility Schedule'!F25, AND(Dwelling_Type="Low Rise Apartment (Less than 5 Stories)", Refridgerator="YES"),'DHC Utility Schedule'!L25, AND(Dwelling_Type="Row House", Refridgerator="YES"),'DHC Utility Schedule'!R25, AND(Dwelling_Type="Townhouse", Refridgerator="YES"), 'DHC Utility Schedule'!R25, AND(Dwelling_Type="Duplex (2 Family)", Refridgerator="YES"),'DHC Utility Schedule'!X25, AND(Dwelling_Type="Detached (Single Family)", Refridgerator="YES"),'DHC Utility Schedule'!AD25, AND(Dwelling_Type="Manufactured Home (Single Family)", Refridgerator ="YES"),'DHC Utility Schedule'!AD25, Refridgerator="NO", 0)</f>
        <v>#N/A</v>
      </c>
      <c r="H19" s="10" t="e" cm="1">
        <f t="array" ref="H19">_xlfn.IFS(AND(Dwelling_Type="High Rise Apartment (5 Stories or More)", Refridgerator="YES"),'DHC Utility Schedule'!G25, AND(Dwelling_Type="Low Rise Apartment (Less than 5 Stories)", Refridgerator="YES"),'DHC Utility Schedule'!M25, AND(Dwelling_Type="Row House", Refridgerator="YES"),'DHC Utility Schedule'!S25, AND(Dwelling_Type="Townhouse", Refridgerator="YES"), 'DHC Utility Schedule'!S25, AND(Dwelling_Type="Duplex (2 Family)", Refridgerator="YES"),'DHC Utility Schedule'!Y25, AND(Dwelling_Type="Detached (Single Family)", Refridgerator="YES"),'DHC Utility Schedule'!AE25, AND(Dwelling_Type="Manufactured Home (Single Family)", Refridgerator ="YES"),'DHC Utility Schedule'!AE25, Refridgerator="NO", 0)</f>
        <v>#N/A</v>
      </c>
      <c r="I19" s="10" t="e" cm="1">
        <f t="array" ref="I19">_xlfn.IFS(AND(Dwelling_Type="High Rise Apartment (5 Stories or More)", Refridgerator="YES"),'DHC Utility Schedule'!H25, AND(Dwelling_Type="Low Rise Apartment (Less than 5 Stories)", Refridgerator="YES"),'DHC Utility Schedule'!N25, AND(Dwelling_Type="Row House", Refridgerator="YES"),'DHC Utility Schedule'!T25, AND(Dwelling_Type="Townhouse", Refridgerator="YES"), 'DHC Utility Schedule'!T25, AND(Dwelling_Type="Duplex (2 Family)", Refridgerator="YES"),'DHC Utility Schedule'!Z25, AND(Dwelling_Type="Detached (Single Family)", Refridgerator="YES"),'DHC Utility Schedule'!AF25, AND(Dwelling_Type="Manufactured Home (Single Family)", Refridgerator ="YES"),'DHC Utility Schedule'!AF25, Refridgerator="NO", 0)</f>
        <v>#N/A</v>
      </c>
      <c r="J19" s="10" t="e" cm="1">
        <f t="array" ref="J19">_xlfn.IFS(AND(Dwelling_Type="High Rise Apartment (5 Stories or More)", Refridgerator="YES"),'DHC Utility Schedule'!I25, AND(Dwelling_Type="Low Rise Apartment (Less than 5 Stories)", Refridgerator="YES"),'DHC Utility Schedule'!O25, AND(Dwelling_Type="Row House", Refridgerator="YES"),'DHC Utility Schedule'!U25, AND(Dwelling_Type="Townhouse", Refridgerator="YES"), 'DHC Utility Schedule'!U25, AND(Dwelling_Type="Duplex (2 Family)", Refridgerator="YES"),'DHC Utility Schedule'!AA25, AND(Dwelling_Type="Detached (Single Family)", Refridgerator="YES"),'DHC Utility Schedule'!AG25, AND(Dwelling_Type="Manufactured Home (Single Family)", Refridgerator ="YES"),'DHC Utility Schedule'!AG25, Refridgerator="NO", 0)</f>
        <v>#N/A</v>
      </c>
    </row>
    <row r="20" spans="1:11" x14ac:dyDescent="0.45">
      <c r="B20" s="49" t="s">
        <v>106</v>
      </c>
      <c r="C20" s="88"/>
      <c r="E20" s="10" t="e" cm="1">
        <f t="array" ref="E20">_xlfn.IFS(AND(Dwelling_Type="High Rise Apartment (5 Stories or More)", Air_Conditioning="YES"),'DHC Utility Schedule'!D26, AND(Dwelling_Type="Low Rise Apartment (Less than 5 Stories)", Air_Conditioning="YES"),'DHC Utility Schedule'!J26, AND(Dwelling_Type="Row House", Air_Conditioning="YES"),'DHC Utility Schedule'!P26, AND(Dwelling_Type="Townhouse", Air_Conditioning="YES"), 'DHC Utility Schedule'!P26, AND(Dwelling_Type="Duplex (2 Family)", Air_Conditioning="YES"),'DHC Utility Schedule'!V26, AND(Dwelling_Type="Detached (Single Family)", Air_Conditioning="YES"),'DHC Utility Schedule'!AB26, AND(Dwelling_Type="Manufactured Home (Single Family)", Air_Conditioning ="YES"),'DHC Utility Schedule'!AB26, Air_Conditioning="NO", 0)</f>
        <v>#N/A</v>
      </c>
      <c r="F20" s="10" t="e" cm="1">
        <f t="array" ref="F20">_xlfn.IFS(AND(Dwelling_Type="High Rise Apartment (5 Stories or More)", Air_Conditioning="YES"),'DHC Utility Schedule'!E26, AND(Dwelling_Type="Low Rise Apartment (Less than 5 Stories)", Air_Conditioning="YES"),'DHC Utility Schedule'!K26, AND(Dwelling_Type="Row House", Air_Conditioning="YES"),'DHC Utility Schedule'!Q26, AND(Dwelling_Type="Townhouse", Air_Conditioning="YES"), 'DHC Utility Schedule'!Q26, AND(Dwelling_Type="Duplex (2 Family)", Air_Conditioning="YES"),'DHC Utility Schedule'!W26, AND(Dwelling_Type="Detached (Single Family)", Air_Conditioning="YES"),'DHC Utility Schedule'!AC26, AND(Dwelling_Type="Manufactured Home (Single Family)", Air_Conditioning ="YES"),'DHC Utility Schedule'!AC26, Air_Conditioning="NO", 0)</f>
        <v>#N/A</v>
      </c>
      <c r="G20" s="10" t="e" cm="1">
        <f t="array" ref="G20">_xlfn.IFS(AND(Dwelling_Type="High Rise Apartment (5 Stories or More)", Air_Conditioning="YES"),'DHC Utility Schedule'!F26, AND(Dwelling_Type="Low Rise Apartment (Less than 5 Stories)", Air_Conditioning="YES"),'DHC Utility Schedule'!L26, AND(Dwelling_Type="Row House", Air_Conditioning="YES"),'DHC Utility Schedule'!R26, AND(Dwelling_Type="Townhouse", Air_Conditioning="YES"), 'DHC Utility Schedule'!R26, AND(Dwelling_Type="Duplex (2 Family)", Air_Conditioning="YES"),'DHC Utility Schedule'!X26, AND(Dwelling_Type="Detached (Single Family)", Air_Conditioning="YES"),'DHC Utility Schedule'!AD26, AND(Dwelling_Type="Manufactured Home (Single Family)", Air_Conditioning ="YES"),'DHC Utility Schedule'!AD26, Air_Conditioning="NO", 0)</f>
        <v>#N/A</v>
      </c>
      <c r="H20" s="10" t="e" cm="1">
        <f t="array" ref="H20">_xlfn.IFS(AND(Dwelling_Type="High Rise Apartment (5 Stories or More)", Air_Conditioning="YES"),'DHC Utility Schedule'!G26, AND(Dwelling_Type="Low Rise Apartment (Less than 5 Stories)", Air_Conditioning="YES"),'DHC Utility Schedule'!M26, AND(Dwelling_Type="Row House", Air_Conditioning="YES"),'DHC Utility Schedule'!S26, AND(Dwelling_Type="Townhouse", Air_Conditioning="YES"), 'DHC Utility Schedule'!S26, AND(Dwelling_Type="Duplex (2 Family)", Air_Conditioning="YES"),'DHC Utility Schedule'!Y26, AND(Dwelling_Type="Detached (Single Family)", Air_Conditioning="YES"),'DHC Utility Schedule'!AE26, AND(Dwelling_Type="Manufactured Home (Single Family)", Air_Conditioning ="YES"),'DHC Utility Schedule'!AE26, Air_Conditioning="NO", 0)</f>
        <v>#N/A</v>
      </c>
      <c r="I20" s="10" t="e" cm="1">
        <f t="array" ref="I20">_xlfn.IFS(AND(Dwelling_Type="High Rise Apartment (5 Stories or More)", Air_Conditioning="YES"),'DHC Utility Schedule'!H26, AND(Dwelling_Type="Low Rise Apartment (Less than 5 Stories)", Air_Conditioning="YES"),'DHC Utility Schedule'!N26, AND(Dwelling_Type="Row House", Air_Conditioning="YES"),'DHC Utility Schedule'!T26, AND(Dwelling_Type="Townhouse", Air_Conditioning="YES"), 'DHC Utility Schedule'!T26, AND(Dwelling_Type="Duplex (2 Family)", Air_Conditioning="YES"),'DHC Utility Schedule'!Z26, AND(Dwelling_Type="Detached (Single Family)", Air_Conditioning="YES"),'DHC Utility Schedule'!AF26, AND(Dwelling_Type="Manufactured Home (Single Family)", Air_Conditioning ="YES"),'DHC Utility Schedule'!AF26, Air_Conditioning="NO", 0)</f>
        <v>#N/A</v>
      </c>
      <c r="J20" s="10" t="e" cm="1">
        <f t="array" ref="J20">_xlfn.IFS(AND(Dwelling_Type="High Rise Apartment (5 Stories or More)", Air_Conditioning="YES"),'DHC Utility Schedule'!I26, AND(Dwelling_Type="Low Rise Apartment (Less than 5 Stories)", Air_Conditioning="YES"),'DHC Utility Schedule'!O26, AND(Dwelling_Type="Row House", Air_Conditioning="YES"),'DHC Utility Schedule'!U26, AND(Dwelling_Type="Townhouse", Air_Conditioning="YES"), 'DHC Utility Schedule'!U26, AND(Dwelling_Type="Duplex (2 Family)", Air_Conditioning="YES"),'DHC Utility Schedule'!AA26, AND(Dwelling_Type="Detached (Single Family)", Air_Conditioning="YES"),'DHC Utility Schedule'!AG26, AND(Dwelling_Type="Manufactured Home (Single Family)", Air_Conditioning ="YES"),'DHC Utility Schedule'!AG26, Air_Conditioning="NO", 0)</f>
        <v>#N/A</v>
      </c>
    </row>
    <row r="21" spans="1:11" x14ac:dyDescent="0.45">
      <c r="B21" s="50"/>
      <c r="C21" s="51"/>
      <c r="D21" s="52"/>
      <c r="E21" s="12"/>
      <c r="F21" s="12"/>
      <c r="G21" s="12"/>
      <c r="H21" s="12"/>
      <c r="I21" s="12"/>
      <c r="J21" s="12"/>
    </row>
    <row r="22" spans="1:11" x14ac:dyDescent="0.45">
      <c r="B22" s="102" t="s">
        <v>28</v>
      </c>
      <c r="C22" s="102"/>
      <c r="D22" s="52"/>
      <c r="E22" s="75" cm="1">
        <f t="array" ref="E22">SUM(IFERROR(E11:E20,))</f>
        <v>0</v>
      </c>
      <c r="F22" s="76" cm="1">
        <f t="array" ref="F22">SUM(IFERROR(F11:F20,))</f>
        <v>0</v>
      </c>
      <c r="G22" s="76" cm="1">
        <f t="array" ref="G22">SUM(IFERROR(G11:G20,))</f>
        <v>0</v>
      </c>
      <c r="H22" s="76" cm="1">
        <f t="array" ref="H22">SUM(IFERROR(H11:H20,))</f>
        <v>0</v>
      </c>
      <c r="I22" s="76" cm="1">
        <f t="array" ref="I22">SUM(IFERROR(I11:I20,))</f>
        <v>0</v>
      </c>
      <c r="J22" s="77" cm="1">
        <f t="array" ref="J22">SUM(IFERROR(J11:J20,))</f>
        <v>0</v>
      </c>
    </row>
    <row r="23" spans="1:11" x14ac:dyDescent="0.45">
      <c r="E23" s="6"/>
      <c r="F23" s="6"/>
      <c r="G23" s="6"/>
      <c r="H23" s="6"/>
      <c r="I23" s="6"/>
      <c r="J23" s="6"/>
    </row>
    <row r="24" spans="1:11" x14ac:dyDescent="0.45">
      <c r="E24" s="6"/>
      <c r="F24" s="6"/>
      <c r="G24" s="6"/>
      <c r="H24" s="6"/>
      <c r="I24" s="6"/>
      <c r="J24" s="6"/>
    </row>
    <row r="25" spans="1:11" x14ac:dyDescent="0.45">
      <c r="A25" s="47"/>
      <c r="B25" s="70" t="s">
        <v>109</v>
      </c>
      <c r="C25" s="71" t="s">
        <v>134</v>
      </c>
      <c r="E25" s="72" t="s">
        <v>4</v>
      </c>
      <c r="F25" s="73" t="s">
        <v>5</v>
      </c>
      <c r="G25" s="73" t="s">
        <v>6</v>
      </c>
      <c r="H25" s="73" t="s">
        <v>7</v>
      </c>
      <c r="I25" s="73" t="s">
        <v>8</v>
      </c>
      <c r="J25" s="74" t="s">
        <v>9</v>
      </c>
      <c r="K25" s="47"/>
    </row>
    <row r="26" spans="1:11" x14ac:dyDescent="0.45">
      <c r="B26" s="48" t="s">
        <v>10</v>
      </c>
      <c r="C26" s="87"/>
      <c r="E26" s="8"/>
      <c r="F26" s="8"/>
      <c r="G26" s="8"/>
      <c r="H26" s="8"/>
      <c r="I26" s="8"/>
      <c r="J26" s="8"/>
    </row>
    <row r="27" spans="1:11" x14ac:dyDescent="0.45">
      <c r="B27" s="48" t="s">
        <v>20</v>
      </c>
      <c r="C27" s="88"/>
      <c r="E27" s="10" t="e" cm="1">
        <f t="array" ref="E27">_xlfn.IFS(Dwelling_Type2="High Rise Apartment (5 Stories or More)",INDEX('DHC Utility Schedule'!D7:I11,MATCH(Heating_Source2,'DHC Utility Schedule'!C7:C11,0),),Dwelling_Type2="Low Rise Apartment (Less than 5 Stories)",INDEX('DHC Utility Schedule'!J7:O11,MATCH(Heating_Source2,'DHC Utility Schedule'!C7:C11,0),),Dwelling_Type2="Row House",INDEX('DHC Utility Schedule'!P7:U11,MATCH(Heating_Source2,'DHC Utility Schedule'!C7:C11,0),),Dwelling_Type2="Townhouse",INDEX('DHC Utility Schedule'!P7:U11,MATCH(Heating_Source2,'DHC Utility Schedule'!C7:C11,0),),Dwelling_Type2="Duplex (2 Family)",INDEX('DHC Utility Schedule'!V7:AA11,MATCH(Heating_Source2,'DHC Utility Schedule'!C7:C11,0),),Dwelling_Type2="Detached (Single Family)",INDEX('DHC Utility Schedule'!AB7:AG11,MATCH(Heating_Source2,'DHC Utility Schedule'!C7:C11,0),),Dwelling_Type2="Manufactured Home (Single Family)",INDEX('DHC Utility Schedule'!AB7:AG11,MATCH(Heating_Source2,'DHC Utility Schedule'!C7:C11,0),))</f>
        <v>#N/A</v>
      </c>
      <c r="F27" s="10"/>
      <c r="G27" s="10"/>
      <c r="H27" s="10"/>
      <c r="I27" s="10"/>
      <c r="J27" s="10"/>
    </row>
    <row r="28" spans="1:11" x14ac:dyDescent="0.45">
      <c r="B28" s="48" t="s">
        <v>22</v>
      </c>
      <c r="C28" s="88"/>
      <c r="E28" s="10" t="e" cm="1">
        <f t="array" ref="E28">_xlfn.IFS(Dwelling_Type2="High Rise Apartment (5 Stories or More)",INDEX('DHC Utility Schedule'!D12:I15,MATCH(Cooking_Source2,'DHC Utility Schedule'!C12:C15,0),),Dwelling_Type2="Low Rise Apartment (Less than 5 Stories)",INDEX('DHC Utility Schedule'!J12:O15,MATCH(Cooking_Source2,'DHC Utility Schedule'!C12:C15,0),),Dwelling_Type2="Row House",INDEX('DHC Utility Schedule'!P12:U15,MATCH(Cooking_Source2,'DHC Utility Schedule'!C12:C15,0),),Dwelling_Type2="Townhouse",INDEX('DHC Utility Schedule'!P12:U15,MATCH(Cooking_Source2,'DHC Utility Schedule'!C12:C15,0),),Dwelling_Type2="Duplex (2 Family)",INDEX('DHC Utility Schedule'!V12:AA15,MATCH(Cooking_Source2,'DHC Utility Schedule'!C12:C15,0),),Dwelling_Type2="Detached (Single Family)",INDEX('DHC Utility Schedule'!AB12:AG15,MATCH(Cooking_Source2,'DHC Utility Schedule'!C12:C15,0),),Dwelling_Type2="Manufactured Home (Single Family)",INDEX('DHC Utility Schedule'!AB12:AG15,MATCH(Cooking_Source2,'DHC Utility Schedule'!C12:C15,0),))</f>
        <v>#N/A</v>
      </c>
      <c r="F28" s="10"/>
      <c r="G28" s="10"/>
      <c r="H28" s="10"/>
      <c r="I28" s="10"/>
      <c r="J28" s="10"/>
    </row>
    <row r="29" spans="1:11" x14ac:dyDescent="0.45">
      <c r="B29" s="48" t="s">
        <v>21</v>
      </c>
      <c r="C29" s="88"/>
      <c r="E29" s="10" t="e" cm="1">
        <f t="array" ref="E29">_xlfn.IFS(Dwelling_Type2="High Rise Apartment (5 Stories or More)",INDEX('DHC Utility Schedule'!D16:I19,MATCH(Water_Heater_Source2,'DHC Utility Schedule'!C16:C19,0),),Dwelling_Type2="Low Rise Apartment (Less than 5 Stories)",INDEX('DHC Utility Schedule'!J16:O19,MATCH(Water_Heater_Source2,'DHC Utility Schedule'!C16:C19,0),),Dwelling_Type2="Row House",INDEX('DHC Utility Schedule'!P16:U19,MATCH(Water_Heater_Source2,'DHC Utility Schedule'!C16:C19,0),),Dwelling_Type2="Townhouse",INDEX('DHC Utility Schedule'!P16:U19,MATCH(Water_Heater_Source2,'DHC Utility Schedule'!C16:C19,0),),Dwelling_Type2="Duplex (2 Family)",INDEX('DHC Utility Schedule'!V16:AA19,MATCH(Water_Heater_Source2,'DHC Utility Schedule'!C16:C19,0),),Dwelling_Type2="Detached (Single Family)",INDEX('DHC Utility Schedule'!AB16:AG19,MATCH(Water_Heater_Source2,'DHC Utility Schedule'!C16:C19,0),),Dwelling_Type2="Manufactured Home (Single Family)",INDEX('DHC Utility Schedule'!AB16:AG19,MATCH(Water_Heater_Source2,'DHC Utility Schedule'!C16:C19,0),))</f>
        <v>#N/A</v>
      </c>
      <c r="F29" s="10"/>
      <c r="G29" s="10"/>
      <c r="H29" s="10"/>
      <c r="I29" s="10"/>
      <c r="J29" s="10"/>
    </row>
    <row r="30" spans="1:11" x14ac:dyDescent="0.45">
      <c r="B30" s="48" t="s">
        <v>26</v>
      </c>
      <c r="C30" s="88"/>
      <c r="E30" s="10" t="e" cm="1">
        <f t="array" ref="E30">_xlfn.IFS(AND(Dwelling_Type2="High Rise Apartment (5 Stories or More)", General_Electricity2="YES"),'DHC Utility Schedule'!D20, AND(Dwelling_Type2="Low Rise Apartment (Less than 5 Stories)", General_Electricity2="YES"),'DHC Utility Schedule'!J20, AND(Dwelling_Type2="Row House", General_Electricity2="YES"),'DHC Utility Schedule'!P20, AND(Dwelling_Type2="Townhouse", General_Electricity2="YES"), 'DHC Utility Schedule'!P20, AND(Dwelling_Type2="Duplex (2 Family)", General_Electricity2="YES"),'DHC Utility Schedule'!V20, AND(Dwelling_Type2="Detached (Single Family)", General_Electricity2="YES"),'DHC Utility Schedule'!AB20, AND(Dwelling_Type2="Manufactured Home (Single Family)", General_Electricity2 ="YES"),'DHC Utility Schedule'!AB20, General_Electricity2="NO", 0)</f>
        <v>#N/A</v>
      </c>
      <c r="F30" s="10" t="e" cm="1">
        <f t="array" ref="F30">_xlfn.IFS(AND(Dwelling_Type2="High Rise Apartment (5 Stories or More)", General_Electricity2="YES"),'DHC Utility Schedule'!E20, AND(Dwelling_Type2="Low Rise Apartment (Less than 5 Stories)", General_Electricity2="YES"),'DHC Utility Schedule'!K20, AND(Dwelling_Type2="Row House", General_Electricity2="YES"),'DHC Utility Schedule'!Q20, AND(Dwelling_Type2="Townhouse", General_Electricity2="YES"), 'DHC Utility Schedule'!Q20, AND(Dwelling_Type2="Duplex (2 Family)", General_Electricity2="YES"),'DHC Utility Schedule'!W20, AND(Dwelling_Type2="Detached (Single Family)", General_Electricity2="YES"),'DHC Utility Schedule'!AC20, AND(Dwelling_Type2="Manufactured Home (Single Family)", General_Electricity2 ="YES"),'DHC Utility Schedule'!AC20, General_Electricity2="NO", 0)</f>
        <v>#N/A</v>
      </c>
      <c r="G30" s="10" t="e" cm="1">
        <f t="array" ref="G30">_xlfn.IFS(AND(Dwelling_Type2="High Rise Apartment (5 Stories or More)", General_Electricity2="YES"),'DHC Utility Schedule'!F20, AND(Dwelling_Type2="Low Rise Apartment (Less than 5 Stories)", General_Electricity2="YES"),'DHC Utility Schedule'!L20, AND(Dwelling_Type2="Row House", General_Electricity2="YES"),'DHC Utility Schedule'!R20, AND(Dwelling_Type2="Townhouse", General_Electricity2="YES"), 'DHC Utility Schedule'!R20, AND(Dwelling_Type2="Duplex (2 Family)", General_Electricity2="YES"),'DHC Utility Schedule'!X20, AND(Dwelling_Type2="Detached (Single Family)", General_Electricity2="YES"),'DHC Utility Schedule'!AD20, AND(Dwelling_Type2="Manufactured Home (Single Family)", General_Electricity2 ="YES"),'DHC Utility Schedule'!AD20, General_Electricity2="NO", 0)</f>
        <v>#N/A</v>
      </c>
      <c r="H30" s="10" t="e" cm="1">
        <f t="array" ref="H30">_xlfn.IFS(AND(Dwelling_Type2="High Rise Apartment (5 Stories or More)", General_Electricity2="YES"),'DHC Utility Schedule'!G20, AND(Dwelling_Type2="Low Rise Apartment (Less than 5 Stories)", General_Electricity2="YES"),'DHC Utility Schedule'!M20, AND(Dwelling_Type2="Row House", General_Electricity2="YES"),'DHC Utility Schedule'!S20, AND(Dwelling_Type2="Townhouse", General_Electricity2="YES"), 'DHC Utility Schedule'!S20, AND(Dwelling_Type2="Duplex (2 Family)", General_Electricity2="YES"),'DHC Utility Schedule'!Y20, AND(Dwelling_Type2="Detached (Single Family)", General_Electricity2="YES"),'DHC Utility Schedule'!AE20, AND(Dwelling_Type2="Manufactured Home (Single Family)", General_Electricity2 ="YES"),'DHC Utility Schedule'!AE20, General_Electricity2="NO", 0)</f>
        <v>#N/A</v>
      </c>
      <c r="I30" s="10" t="e" cm="1">
        <f t="array" ref="I30">_xlfn.IFS(AND(Dwelling_Type2="High Rise Apartment (5 Stories or More)", General_Electricity2="YES"),'DHC Utility Schedule'!H20, AND(Dwelling_Type2="Low Rise Apartment (Less than 5 Stories)", General_Electricity2="YES"),'DHC Utility Schedule'!N20, AND(Dwelling_Type2="Row House", General_Electricity2="YES"),'DHC Utility Schedule'!T20, AND(Dwelling_Type2="Townhouse", General_Electricity2="YES"), 'DHC Utility Schedule'!T20, AND(Dwelling_Type2="Duplex (2 Family)", General_Electricity2="YES"),'DHC Utility Schedule'!Z20, AND(Dwelling_Type2="Detached (Single Family)", General_Electricity2="YES"),'DHC Utility Schedule'!AF20, AND(Dwelling_Type2="Manufactured Home (Single Family)", General_Electricity2 ="YES"),'DHC Utility Schedule'!AF20, General_Electricity2="NO", 0)</f>
        <v>#N/A</v>
      </c>
      <c r="J30" s="10" t="e" cm="1">
        <f t="array" ref="J30">_xlfn.IFS(AND(Dwelling_Type2="High Rise Apartment (5 Stories or More)", General_Electricity2="YES"),'DHC Utility Schedule'!I20, AND(Dwelling_Type2="Low Rise Apartment (Less than 5 Stories)", General_Electricity2="YES"),'DHC Utility Schedule'!O20, AND(Dwelling_Type2="Row House", General_Electricity2="YES"),'DHC Utility Schedule'!U20, AND(Dwelling_Type2="Townhouse", General_Electricity2="YES"), 'DHC Utility Schedule'!U20, AND(Dwelling_Type2="Duplex (2 Family)", General_Electricity2="YES"),'DHC Utility Schedule'!AA20, AND(Dwelling_Type2="Detached (Single Family)", General_Electricity2="YES"),'DHC Utility Schedule'!AG20, AND(Dwelling_Type2="Manufactured Home (Single Family)", General_Electricity2 ="YES"),'DHC Utility Schedule'!AG20, General_Electricity2="NO", 0)</f>
        <v>#N/A</v>
      </c>
    </row>
    <row r="31" spans="1:11" x14ac:dyDescent="0.45">
      <c r="B31" s="48" t="s">
        <v>23</v>
      </c>
      <c r="C31" s="88"/>
      <c r="E31" s="10" t="e" cm="1">
        <f t="array" ref="E31">_xlfn.IFS(AND(Dwelling_Type2="High Rise Apartment (5 Stories or More)", Water2="YES"),'DHC Utility Schedule'!D21, AND(Dwelling_Type2="Low Rise Apartment (Less than 5 Stories)", Water2="YES"),'DHC Utility Schedule'!J21, AND(Dwelling_Type2="Row House", Water2="YES"),'DHC Utility Schedule'!P21, AND(Dwelling_Type2="Townhouse", Water2="YES"), 'DHC Utility Schedule'!P21, AND(Dwelling_Type2="Duplex (2 Family)", Water2="YES"),'DHC Utility Schedule'!V21, AND(Dwelling_Type2="Detached (Single Family)", Water2="YES"),'DHC Utility Schedule'!AB21, AND(Dwelling_Type2="Manufactured Home (Single Family)", Water2 ="YES"),'DHC Utility Schedule'!AB21, Water2="NO", 0)</f>
        <v>#N/A</v>
      </c>
      <c r="F31" s="10" t="e" cm="1">
        <f t="array" ref="F31">_xlfn.IFS(AND(Dwelling_Type2="High Rise Apartment (5 Stories or More)", Water2="YES"),'DHC Utility Schedule'!E21, AND(Dwelling_Type2="Low Rise Apartment (Less than 5 Stories)", Water2="YES"),'DHC Utility Schedule'!K21, AND(Dwelling_Type2="Row House", Water2="YES"),'DHC Utility Schedule'!Q21, AND(Dwelling_Type2="Townhouse", Water2="YES"), 'DHC Utility Schedule'!Q21, AND(Dwelling_Type2="Duplex (2 Family)", Water2="YES"),'DHC Utility Schedule'!W21, AND(Dwelling_Type2="Detached (Single Family)", Water2="YES"),'DHC Utility Schedule'!AC21, AND(Dwelling_Type2="Manufactured Home (Single Family)", Water2 ="YES"),'DHC Utility Schedule'!AC21, Water2="NO", 0)</f>
        <v>#N/A</v>
      </c>
      <c r="G31" s="10" t="e" cm="1">
        <f t="array" ref="G31">_xlfn.IFS(AND(Dwelling_Type2="High Rise Apartment (5 Stories or More)", Water2="YES"),'DHC Utility Schedule'!F21, AND(Dwelling_Type2="Low Rise Apartment (Less than 5 Stories)", Water2="YES"),'DHC Utility Schedule'!L21, AND(Dwelling_Type2="Row House", Water2="YES"),'DHC Utility Schedule'!R21, AND(Dwelling_Type2="Townhouse", Water2="YES"), 'DHC Utility Schedule'!R21, AND(Dwelling_Type2="Duplex (2 Family)", Water2="YES"),'DHC Utility Schedule'!X21, AND(Dwelling_Type2="Detached (Single Family)", Water2="YES"),'DHC Utility Schedule'!AD21, AND(Dwelling_Type2="Manufactured Home (Single Family)", Water2 ="YES"),'DHC Utility Schedule'!AD21, Water2="NO", 0)</f>
        <v>#N/A</v>
      </c>
      <c r="H31" s="10" t="e" cm="1">
        <f t="array" ref="H31">_xlfn.IFS(AND(Dwelling_Type2="High Rise Apartment (5 Stories or More)", Water2="YES"),'DHC Utility Schedule'!G21, AND(Dwelling_Type2="Low Rise Apartment (Less than 5 Stories)", Water2="YES"),'DHC Utility Schedule'!M21, AND(Dwelling_Type2="Row House", Water2="YES"),'DHC Utility Schedule'!S21, AND(Dwelling_Type2="Townhouse", Water2="YES"), 'DHC Utility Schedule'!S21, AND(Dwelling_Type2="Duplex (2 Family)", Water2="YES"),'DHC Utility Schedule'!Y21, AND(Dwelling_Type2="Detached (Single Family)", Water2="YES"),'DHC Utility Schedule'!AE21, AND(Dwelling_Type2="Manufactured Home (Single Family)", Water2 ="YES"),'DHC Utility Schedule'!AE21, Water2="NO", 0)</f>
        <v>#N/A</v>
      </c>
      <c r="I31" s="10" t="e" cm="1">
        <f t="array" ref="I31">_xlfn.IFS(AND(Dwelling_Type2="High Rise Apartment (5 Stories or More)", Water2="YES"),'DHC Utility Schedule'!H21, AND(Dwelling_Type2="Low Rise Apartment (Less than 5 Stories)", Water2="YES"),'DHC Utility Schedule'!N21, AND(Dwelling_Type2="Row House", Water2="YES"),'DHC Utility Schedule'!T21, AND(Dwelling_Type2="Townhouse", Water2="YES"), 'DHC Utility Schedule'!T21, AND(Dwelling_Type2="Duplex (2 Family)", Water2="YES"),'DHC Utility Schedule'!Z21, AND(Dwelling_Type2="Detached (Single Family)", Water2="YES"),'DHC Utility Schedule'!AF21, AND(Dwelling_Type2="Manufactured Home (Single Family)", Water2 ="YES"),'DHC Utility Schedule'!AF21, Water2="NO", 0)</f>
        <v>#N/A</v>
      </c>
      <c r="J31" s="10" t="e" cm="1">
        <f t="array" ref="J31">_xlfn.IFS(AND(Dwelling_Type2="High Rise Apartment (5 Stories or More)", Water2="YES"),'DHC Utility Schedule'!I21, AND(Dwelling_Type2="Low Rise Apartment (Less than 5 Stories)", Water2="YES"),'DHC Utility Schedule'!O21, AND(Dwelling_Type2="Row House", Water2="YES"),'DHC Utility Schedule'!U21, AND(Dwelling_Type2="Townhouse", Water2="YES"), 'DHC Utility Schedule'!U21, AND(Dwelling_Type2="Duplex (2 Family)", Water2="YES"),'DHC Utility Schedule'!AA21, AND(Dwelling_Type2="Detached (Single Family)", Water2="YES"),'DHC Utility Schedule'!AG21, AND(Dwelling_Type2="Manufactured Home (Single Family)", Water2 ="YES"),'DHC Utility Schedule'!AG21, Water2="NO", 0)</f>
        <v>#N/A</v>
      </c>
    </row>
    <row r="32" spans="1:11" x14ac:dyDescent="0.45">
      <c r="B32" s="48" t="s">
        <v>24</v>
      </c>
      <c r="C32" s="88"/>
      <c r="E32" s="10" t="e" cm="1">
        <f t="array" ref="E32">_xlfn.IFS(AND(Dwelling_Type2="High Rise Apartment (5 Stories or More)", Sewer2="YES"),'DHC Utility Schedule'!D22, AND(Dwelling_Type2="Low Rise Apartment (Less than 5 Stories)", Sewer2="YES"),'DHC Utility Schedule'!J22, AND(Dwelling_Type2="Row House", Sewer2="YES"),'DHC Utility Schedule'!P22, AND(Dwelling_Type2="Townhouse", Sewer2="YES"), 'DHC Utility Schedule'!P22, AND(Dwelling_Type2="Duplex (2 Family)", Sewer2="YES"),'DHC Utility Schedule'!V22, AND(Dwelling_Type2="Detached (Single Family)", Sewer2="YES"),'DHC Utility Schedule'!AB22, AND(Dwelling_Type2="Manufactured Home (Single Family)", Sewer2 ="YES"),'DHC Utility Schedule'!AB22, Sewer2="NO", 0)</f>
        <v>#N/A</v>
      </c>
      <c r="F32" s="10" t="e" cm="1">
        <f t="array" ref="F32">_xlfn.IFS(AND(Dwelling_Type2="High Rise Apartment (5 Stories or More)", Sewer2="YES"),'DHC Utility Schedule'!E22, AND(Dwelling_Type2="Low Rise Apartment (Less than 5 Stories)", Sewer2="YES"),'DHC Utility Schedule'!K22, AND(Dwelling_Type2="Row House", Sewer2="YES"),'DHC Utility Schedule'!Q22, AND(Dwelling_Type2="Townhouse", Sewer2="YES"), 'DHC Utility Schedule'!Q22, AND(Dwelling_Type2="Duplex (2 Family)", Sewer2="YES"),'DHC Utility Schedule'!W22, AND(Dwelling_Type2="Detached (Single Family)", Sewer2="YES"),'DHC Utility Schedule'!AC22, AND(Dwelling_Type2="Manufactured Home (Single Family)", Sewer2 ="YES"),'DHC Utility Schedule'!AC22, Sewer2="NO", 0)</f>
        <v>#N/A</v>
      </c>
      <c r="G32" s="10" t="e" cm="1">
        <f t="array" ref="G32">_xlfn.IFS(AND(Dwelling_Type2="High Rise Apartment (5 Stories or More)", Sewer2="YES"),'DHC Utility Schedule'!F22, AND(Dwelling_Type2="Low Rise Apartment (Less than 5 Stories)", Sewer2="YES"),'DHC Utility Schedule'!L22, AND(Dwelling_Type2="Row House", Sewer2="YES"),'DHC Utility Schedule'!R22, AND(Dwelling_Type2="Townhouse", Sewer2="YES"), 'DHC Utility Schedule'!R22, AND(Dwelling_Type2="Duplex (2 Family)", Sewer2="YES"),'DHC Utility Schedule'!X22, AND(Dwelling_Type2="Detached (Single Family)", Sewer2="YES"),'DHC Utility Schedule'!AD22, AND(Dwelling_Type2="Manufactured Home (Single Family)", Sewer2 ="YES"),'DHC Utility Schedule'!AD22, Sewer2="NO", 0)</f>
        <v>#N/A</v>
      </c>
      <c r="H32" s="10" t="e" cm="1">
        <f t="array" ref="H32">_xlfn.IFS(AND(Dwelling_Type2="High Rise Apartment (5 Stories or More)", Sewer2="YES"),'DHC Utility Schedule'!G22, AND(Dwelling_Type2="Low Rise Apartment (Less than 5 Stories)", Sewer2="YES"),'DHC Utility Schedule'!M22, AND(Dwelling_Type2="Row House", Sewer2="YES"),'DHC Utility Schedule'!S22, AND(Dwelling_Type2="Townhouse", Sewer2="YES"), 'DHC Utility Schedule'!S22, AND(Dwelling_Type2="Duplex (2 Family)", Sewer2="YES"),'DHC Utility Schedule'!Y22, AND(Dwelling_Type2="Detached (Single Family)", Sewer2="YES"),'DHC Utility Schedule'!AE22, AND(Dwelling_Type2="Manufactured Home (Single Family)", Sewer2 ="YES"),'DHC Utility Schedule'!AE22, Sewer2="NO", 0)</f>
        <v>#N/A</v>
      </c>
      <c r="I32" s="10" t="e" cm="1">
        <f t="array" ref="I32">_xlfn.IFS(AND(Dwelling_Type2="High Rise Apartment (5 Stories or More)", Sewer2="YES"),'DHC Utility Schedule'!H22, AND(Dwelling_Type2="Low Rise Apartment (Less than 5 Stories)", Sewer2="YES"),'DHC Utility Schedule'!N22, AND(Dwelling_Type2="Row House", Sewer2="YES"),'DHC Utility Schedule'!T22, AND(Dwelling_Type2="Townhouse", Sewer2="YES"), 'DHC Utility Schedule'!T22, AND(Dwelling_Type2="Duplex (2 Family)", Sewer2="YES"),'DHC Utility Schedule'!Z22, AND(Dwelling_Type2="Detached (Single Family)", Sewer2="YES"),'DHC Utility Schedule'!AF22, AND(Dwelling_Type2="Manufactured Home (Single Family)", Sewer2 ="YES"),'DHC Utility Schedule'!AF22, Sewer2="NO", 0)</f>
        <v>#N/A</v>
      </c>
      <c r="J32" s="10" t="e" cm="1">
        <f t="array" ref="J32">_xlfn.IFS(AND(Dwelling_Type2="High Rise Apartment (5 Stories or More)", Sewer2="YES"),'DHC Utility Schedule'!I22, AND(Dwelling_Type2="Low Rise Apartment (Less than 5 Stories)", Sewer2="YES"),'DHC Utility Schedule'!O22, AND(Dwelling_Type2="Row House", Sewer2="YES"),'DHC Utility Schedule'!U22, AND(Dwelling_Type2="Townhouse", Sewer2="YES"), 'DHC Utility Schedule'!U22, AND(Dwelling_Type2="Duplex (2 Family)", Sewer2="YES"),'DHC Utility Schedule'!AA22, AND(Dwelling_Type2="Detached (Single Family)", Sewer2="YES"),'DHC Utility Schedule'!AG22, AND(Dwelling_Type2="Manufactured Home (Single Family)", Sewer2 ="YES"),'DHC Utility Schedule'!AG22, Sewer2="NO", 0)</f>
        <v>#N/A</v>
      </c>
    </row>
    <row r="33" spans="1:11" x14ac:dyDescent="0.45">
      <c r="B33" s="48" t="s">
        <v>25</v>
      </c>
      <c r="C33" s="88"/>
      <c r="E33" s="10" t="e" cm="1">
        <f t="array" ref="E33">_xlfn.IFS(AND(Dwelling_Type2="High Rise Apartment (5 Stories or More)", Trash2="YES"),'DHC Utility Schedule'!D23, AND(Dwelling_Type2="Low Rise Apartment (Less than 5 Stories)", Trash2="YES"),'DHC Utility Schedule'!J23, AND(Dwelling_Type2="Row House", Trash2="YES"),'DHC Utility Schedule'!P23, AND(Dwelling_Type2="Townhouse", Trash2="YES"), 'DHC Utility Schedule'!P23, AND(Dwelling_Type2="Duplex (2 Family)", Trash2="YES"),'DHC Utility Schedule'!V23, AND(Dwelling_Type2="Detached (Single Family)", Trash2="YES"),'DHC Utility Schedule'!AB23, AND(Dwelling_Type2="Manufactured Home (Single Family)", Trash2 ="YES"),'DHC Utility Schedule'!AB23, Trash2="NO", 0)</f>
        <v>#N/A</v>
      </c>
      <c r="F33" s="10" t="e" cm="1">
        <f t="array" ref="F33">_xlfn.IFS(AND(Dwelling_Type2="High Rise Apartment (5 Stories or More)", Trash2="YES"),'DHC Utility Schedule'!E23, AND(Dwelling_Type2="Low Rise Apartment (Less than 5 Stories)", Trash2="YES"),'DHC Utility Schedule'!K23, AND(Dwelling_Type2="Row House", Trash2="YES"),'DHC Utility Schedule'!Q23, AND(Dwelling_Type2="Townhouse", Trash2="YES"), 'DHC Utility Schedule'!Q23, AND(Dwelling_Type2="Duplex (2 Family)", Trash2="YES"),'DHC Utility Schedule'!W23, AND(Dwelling_Type2="Detached (Single Family)", Trash2="YES"),'DHC Utility Schedule'!AC23, AND(Dwelling_Type2="Manufactured Home (Single Family)", Trash2 ="YES"),'DHC Utility Schedule'!AC23, Trash2="NO", 0)</f>
        <v>#N/A</v>
      </c>
      <c r="G33" s="10" t="e" cm="1">
        <f t="array" ref="G33">_xlfn.IFS(AND(Dwelling_Type2="High Rise Apartment (5 Stories or More)", Trash2="YES"),'DHC Utility Schedule'!F23, AND(Dwelling_Type2="Low Rise Apartment (Less than 5 Stories)", Trash2="YES"),'DHC Utility Schedule'!L23, AND(Dwelling_Type2="Row House", Trash2="YES"),'DHC Utility Schedule'!R23, AND(Dwelling_Type2="Townhouse", Trash2="YES"), 'DHC Utility Schedule'!R23, AND(Dwelling_Type2="Duplex (2 Family)", Trash2="YES"),'DHC Utility Schedule'!X23, AND(Dwelling_Type2="Detached (Single Family)", Trash2="YES"),'DHC Utility Schedule'!AD23, AND(Dwelling_Type2="Manufactured Home (Single Family)", Trash2 ="YES"),'DHC Utility Schedule'!AD23, Trash2="NO", 0)</f>
        <v>#N/A</v>
      </c>
      <c r="H33" s="10" t="e" cm="1">
        <f t="array" ref="H33">_xlfn.IFS(AND(Dwelling_Type2="High Rise Apartment (5 Stories or More)", Trash2="YES"),'DHC Utility Schedule'!G23, AND(Dwelling_Type2="Low Rise Apartment (Less than 5 Stories)", Trash2="YES"),'DHC Utility Schedule'!M23, AND(Dwelling_Type2="Row House", Trash2="YES"),'DHC Utility Schedule'!S23, AND(Dwelling_Type2="Townhouse", Trash2="YES"), 'DHC Utility Schedule'!S23, AND(Dwelling_Type2="Duplex (2 Family)", Trash2="YES"),'DHC Utility Schedule'!Y23, AND(Dwelling_Type2="Detached (Single Family)", Trash2="YES"),'DHC Utility Schedule'!AE23, AND(Dwelling_Type2="Manufactured Home (Single Family)", Trash2 ="YES"),'DHC Utility Schedule'!AE23, Trash2="NO", 0)</f>
        <v>#N/A</v>
      </c>
      <c r="I33" s="10" t="e" cm="1">
        <f t="array" ref="I33">_xlfn.IFS(AND(Dwelling_Type2="High Rise Apartment (5 Stories or More)", Trash2="YES"),'DHC Utility Schedule'!H23, AND(Dwelling_Type2="Low Rise Apartment (Less than 5 Stories)", Trash2="YES"),'DHC Utility Schedule'!N23, AND(Dwelling_Type2="Row House", Trash2="YES"),'DHC Utility Schedule'!T23, AND(Dwelling_Type2="Townhouse", Trash2="YES"), 'DHC Utility Schedule'!T23, AND(Dwelling_Type2="Duplex (2 Family)", Trash2="YES"),'DHC Utility Schedule'!Z23, AND(Dwelling_Type2="Detached (Single Family)", Trash2="YES"),'DHC Utility Schedule'!AF23, AND(Dwelling_Type2="Manufactured Home (Single Family)", Trash2 ="YES"),'DHC Utility Schedule'!AF23, Trash2="NO", 0)</f>
        <v>#N/A</v>
      </c>
      <c r="J33" s="10" t="e" cm="1">
        <f t="array" ref="J33">_xlfn.IFS(AND(Dwelling_Type2="High Rise Apartment (5 Stories or More)", Trash2="YES"),'DHC Utility Schedule'!I23, AND(Dwelling_Type2="Low Rise Apartment (Less than 5 Stories)", Trash2="YES"),'DHC Utility Schedule'!O23, AND(Dwelling_Type2="Row House", Trash2="YES"),'DHC Utility Schedule'!U23, AND(Dwelling_Type2="Townhouse", Trash2="YES"), 'DHC Utility Schedule'!U23, AND(Dwelling_Type2="Duplex (2 Family)", Trash2="YES"),'DHC Utility Schedule'!AA23, AND(Dwelling_Type2="Detached (Single Family)", Trash2="YES"),'DHC Utility Schedule'!AG23, AND(Dwelling_Type2="Manufactured Home (Single Family)", Trash2 ="YES"),'DHC Utility Schedule'!AG23, Trash2="NO", 0)</f>
        <v>#N/A</v>
      </c>
    </row>
    <row r="34" spans="1:11" x14ac:dyDescent="0.45">
      <c r="B34" s="48" t="s">
        <v>104</v>
      </c>
      <c r="C34" s="88"/>
      <c r="E34" s="10" t="e" cm="1">
        <f t="array" ref="E34">_xlfn.IFS(AND(Dwelling_Type2="High Rise Apartment (5 Stories or More)", Range2="YES"),'DHC Utility Schedule'!D24, AND(Dwelling_Type2="Low Rise Apartment (Less than 5 Stories)", Range2="YES"),'DHC Utility Schedule'!J24, AND(Dwelling_Type2="Row House", Range2="YES"),'DHC Utility Schedule'!P24, AND(Dwelling_Type2="Townhouse", Range2="YES"), 'DHC Utility Schedule'!P24, AND(Dwelling_Type2="Duplex (2 Family)", Range2="YES"),'DHC Utility Schedule'!V24, AND(Dwelling_Type2="Detached (Single Family)", Range2="YES"),'DHC Utility Schedule'!AB24, AND(Dwelling_Type2="Manufactured Home (Single Family)", Range2 ="YES"),'DHC Utility Schedule'!AB24, Range2="NO", 0)</f>
        <v>#N/A</v>
      </c>
      <c r="F34" s="10" t="e" cm="1">
        <f t="array" ref="F34">_xlfn.IFS(AND(Dwelling_Type2="High Rise Apartment (5 Stories or More)", Range2="YES"),'DHC Utility Schedule'!E24, AND(Dwelling_Type2="Low Rise Apartment (Less than 5 Stories)", Range2="YES"),'DHC Utility Schedule'!K24, AND(Dwelling_Type2="Row House", Range2="YES"),'DHC Utility Schedule'!Q24, AND(Dwelling_Type2="Townhouse", Range2="YES"), 'DHC Utility Schedule'!Q24, AND(Dwelling_Type2="Duplex (2 Family)", Range2="YES"),'DHC Utility Schedule'!W24, AND(Dwelling_Type2="Detached (Single Family)", Range2="YES"),'DHC Utility Schedule'!AC24, AND(Dwelling_Type2="Manufactured Home (Single Family)", Range2 ="YES"),'DHC Utility Schedule'!AC24, Range2="NO", 0)</f>
        <v>#N/A</v>
      </c>
      <c r="G34" s="10" t="e" cm="1">
        <f t="array" ref="G34">_xlfn.IFS(AND(Dwelling_Type2="High Rise Apartment (5 Stories or More)", Range2="YES"),'DHC Utility Schedule'!F24, AND(Dwelling_Type2="Low Rise Apartment (Less than 5 Stories)", Range2="YES"),'DHC Utility Schedule'!L24, AND(Dwelling_Type2="Row House", Range2="YES"),'DHC Utility Schedule'!R24, AND(Dwelling_Type2="Townhouse", Range2="YES"), 'DHC Utility Schedule'!R24, AND(Dwelling_Type2="Duplex (2 Family)", Range2="YES"),'DHC Utility Schedule'!X24, AND(Dwelling_Type2="Detached (Single Family)", Range2="YES"),'DHC Utility Schedule'!AD24, AND(Dwelling_Type2="Manufactured Home (Single Family)", Range2 ="YES"),'DHC Utility Schedule'!AD24, Range2="NO", 0)</f>
        <v>#N/A</v>
      </c>
      <c r="H34" s="10" t="e" cm="1">
        <f t="array" ref="H34">_xlfn.IFS(AND(Dwelling_Type2="High Rise Apartment (5 Stories or More)", Range2="YES"),'DHC Utility Schedule'!G24, AND(Dwelling_Type2="Low Rise Apartment (Less than 5 Stories)", Range2="YES"),'DHC Utility Schedule'!M24, AND(Dwelling_Type2="Row House", Range2="YES"),'DHC Utility Schedule'!S24, AND(Dwelling_Type2="Townhouse", Range2="YES"), 'DHC Utility Schedule'!S24, AND(Dwelling_Type2="Duplex (2 Family)", Range2="YES"),'DHC Utility Schedule'!Y24, AND(Dwelling_Type2="Detached (Single Family)", Range2="YES"),'DHC Utility Schedule'!AE24, AND(Dwelling_Type2="Manufactured Home (Single Family)", Range2 ="YES"),'DHC Utility Schedule'!AE24, Range2="NO", 0)</f>
        <v>#N/A</v>
      </c>
      <c r="I34" s="10" t="e" cm="1">
        <f t="array" ref="I34">_xlfn.IFS(AND(Dwelling_Type2="High Rise Apartment (5 Stories or More)", Range2="YES"),'DHC Utility Schedule'!H24, AND(Dwelling_Type2="Low Rise Apartment (Less than 5 Stories)", Range2="YES"),'DHC Utility Schedule'!N24, AND(Dwelling_Type2="Row House", Range2="YES"),'DHC Utility Schedule'!T24, AND(Dwelling_Type2="Townhouse", Range2="YES"), 'DHC Utility Schedule'!T24, AND(Dwelling_Type2="Duplex (2 Family)", Range2="YES"),'DHC Utility Schedule'!Z24, AND(Dwelling_Type2="Detached (Single Family)", Range2="YES"),'DHC Utility Schedule'!AF24, AND(Dwelling_Type2="Manufactured Home (Single Family)", Range2 ="YES"),'DHC Utility Schedule'!AF24, Range2="NO", 0)</f>
        <v>#N/A</v>
      </c>
      <c r="J34" s="10" t="e" cm="1">
        <f t="array" ref="J34">_xlfn.IFS(AND(Dwelling_Type2="High Rise Apartment (5 Stories or More)", Range2="YES"),'DHC Utility Schedule'!I24, AND(Dwelling_Type2="Low Rise Apartment (Less than 5 Stories)", Range2="YES"),'DHC Utility Schedule'!O24, AND(Dwelling_Type2="Row House", Range2="YES"),'DHC Utility Schedule'!U24, AND(Dwelling_Type2="Townhouse", Range2="YES"), 'DHC Utility Schedule'!U24, AND(Dwelling_Type2="Duplex (2 Family)", Range2="YES"),'DHC Utility Schedule'!AA24, AND(Dwelling_Type2="Detached (Single Family)", Range2="YES"),'DHC Utility Schedule'!AG24, AND(Dwelling_Type2="Manufactured Home (Single Family)", Range2 ="YES"),'DHC Utility Schedule'!AG24, Range2="NO", 0)</f>
        <v>#N/A</v>
      </c>
    </row>
    <row r="35" spans="1:11" x14ac:dyDescent="0.45">
      <c r="B35" s="48" t="s">
        <v>105</v>
      </c>
      <c r="C35" s="88"/>
      <c r="E35" s="10" t="e" cm="1">
        <f t="array" ref="E35">_xlfn.IFS(AND(Dwelling_Type2="High Rise Apartment (5 Stories or More)", Refrigerator2="YES"),'DHC Utility Schedule'!D25, AND(Dwelling_Type2="Low Rise Apartment (Less than 5 Stories)", Refrigerator2="YES"),'DHC Utility Schedule'!J25, AND(Dwelling_Type2="Row House", Refrigerator2="YES"),'DHC Utility Schedule'!P25, AND(Dwelling_Type2="Townhouse", Refrigerator2="YES"), 'DHC Utility Schedule'!P25, AND(Dwelling_Type2="Duplex (2 Family)", Refrigerator2="YES"),'DHC Utility Schedule'!V25, AND(Dwelling_Type2="Detached (Single Family)", Refrigerator2="YES"),'DHC Utility Schedule'!AB25, AND(Dwelling_Type2="Manufactured Home (Single Family)", Refrigerator2 ="YES"),'DHC Utility Schedule'!AB25, Refrigerator2="NO", 0)</f>
        <v>#N/A</v>
      </c>
      <c r="F35" s="10" t="e" cm="1">
        <f t="array" ref="F35">_xlfn.IFS(AND(Dwelling_Type2="High Rise Apartment (5 Stories or More)", Refrigerator2="YES"),'DHC Utility Schedule'!E25, AND(Dwelling_Type2="Low Rise Apartment (Less than 5 Stories)", Refrigerator2="YES"),'DHC Utility Schedule'!K25, AND(Dwelling_Type2="Row House", Refrigerator2="YES"),'DHC Utility Schedule'!Q25, AND(Dwelling_Type2="Townhouse", Refrigerator2="YES"), 'DHC Utility Schedule'!Q25, AND(Dwelling_Type2="Duplex (2 Family)", Refrigerator2="YES"),'DHC Utility Schedule'!W25, AND(Dwelling_Type2="Detached (Single Family)", Refrigerator2="YES"),'DHC Utility Schedule'!AC25, AND(Dwelling_Type2="Manufactured Home (Single Family)", Refrigerator2 ="YES"),'DHC Utility Schedule'!AC25, Refrigerator2="NO", 0)</f>
        <v>#N/A</v>
      </c>
      <c r="G35" s="10" t="e" cm="1">
        <f t="array" ref="G35">_xlfn.IFS(AND(Dwelling_Type2="High Rise Apartment (5 Stories or More)", Refrigerator2="YES"),'DHC Utility Schedule'!F25, AND(Dwelling_Type2="Low Rise Apartment (Less than 5 Stories)", Refrigerator2="YES"),'DHC Utility Schedule'!L25, AND(Dwelling_Type2="Row House", Refrigerator2="YES"),'DHC Utility Schedule'!R25, AND(Dwelling_Type2="Townhouse", Refrigerator2="YES"), 'DHC Utility Schedule'!R25, AND(Dwelling_Type2="Duplex (2 Family)", Refrigerator2="YES"),'DHC Utility Schedule'!X25, AND(Dwelling_Type2="Detached (Single Family)", Refrigerator2="YES"),'DHC Utility Schedule'!AD25, AND(Dwelling_Type2="Manufactured Home (Single Family)", Refrigerator2 ="YES"),'DHC Utility Schedule'!AD25, Refrigerator2="NO", 0)</f>
        <v>#N/A</v>
      </c>
      <c r="H35" s="10" t="e" cm="1">
        <f t="array" ref="H35">_xlfn.IFS(AND(Dwelling_Type2="High Rise Apartment (5 Stories or More)", Refrigerator2="YES"),'DHC Utility Schedule'!G25, AND(Dwelling_Type2="Low Rise Apartment (Less than 5 Stories)", Refrigerator2="YES"),'DHC Utility Schedule'!M25, AND(Dwelling_Type2="Row House", Refrigerator2="YES"),'DHC Utility Schedule'!S25, AND(Dwelling_Type2="Townhouse", Refrigerator2="YES"), 'DHC Utility Schedule'!S25, AND(Dwelling_Type2="Duplex (2 Family)", Refrigerator2="YES"),'DHC Utility Schedule'!Y25, AND(Dwelling_Type2="Detached (Single Family)", Refrigerator2="YES"),'DHC Utility Schedule'!AE25, AND(Dwelling_Type2="Manufactured Home (Single Family)", Refrigerator2 ="YES"),'DHC Utility Schedule'!AE25, Refrigerator2="NO", 0)</f>
        <v>#N/A</v>
      </c>
      <c r="I35" s="10" t="e" cm="1">
        <f t="array" ref="I35">_xlfn.IFS(AND(Dwelling_Type2="High Rise Apartment (5 Stories or More)", Refrigerator2="YES"),'DHC Utility Schedule'!H25, AND(Dwelling_Type2="Low Rise Apartment (Less than 5 Stories)", Refrigerator2="YES"),'DHC Utility Schedule'!N25, AND(Dwelling_Type2="Row House", Refrigerator2="YES"),'DHC Utility Schedule'!T25, AND(Dwelling_Type2="Townhouse", Refrigerator2="YES"), 'DHC Utility Schedule'!T25, AND(Dwelling_Type2="Duplex (2 Family)", Refrigerator2="YES"),'DHC Utility Schedule'!Z25, AND(Dwelling_Type2="Detached (Single Family)", Refrigerator2="YES"),'DHC Utility Schedule'!AF25, AND(Dwelling_Type2="Manufactured Home (Single Family)", Refrigerator2 ="YES"),'DHC Utility Schedule'!AF25, Refrigerator2="NO", 0)</f>
        <v>#N/A</v>
      </c>
      <c r="J35" s="10" t="e" cm="1">
        <f t="array" ref="J35">_xlfn.IFS(AND(Dwelling_Type2="High Rise Apartment (5 Stories or More)", Refrigerator2="YES"),'DHC Utility Schedule'!I25, AND(Dwelling_Type2="Low Rise Apartment (Less than 5 Stories)", Refrigerator2="YES"),'DHC Utility Schedule'!O25, AND(Dwelling_Type2="Row House", Refrigerator2="YES"),'DHC Utility Schedule'!U25, AND(Dwelling_Type2="Townhouse", Refrigerator2="YES"), 'DHC Utility Schedule'!U25, AND(Dwelling_Type2="Duplex (2 Family)", Refrigerator2="YES"),'DHC Utility Schedule'!AA25, AND(Dwelling_Type2="Detached (Single Family)", Refrigerator2="YES"),'DHC Utility Schedule'!AG25, AND(Dwelling_Type2="Manufactured Home (Single Family)", Refrigerator2 ="YES"),'DHC Utility Schedule'!AG25, Refrigerator2="NO", 0)</f>
        <v>#N/A</v>
      </c>
    </row>
    <row r="36" spans="1:11" x14ac:dyDescent="0.45">
      <c r="B36" s="49" t="s">
        <v>106</v>
      </c>
      <c r="C36" s="88"/>
      <c r="E36" s="10" t="e" cm="1">
        <f t="array" ref="E36">_xlfn.IFS(AND(Dwelling_Type2="High Rise Apartment (5 Stories or More)", Air_Conditioning2="YES"),'DHC Utility Schedule'!D26, AND(Dwelling_Type2="Low Rise Apartment (Less than 5 Stories)", Air_Conditioning2="YES"),'DHC Utility Schedule'!J26, AND(Dwelling_Type2="Row House", Air_Conditioning2="YES"),'DHC Utility Schedule'!P26, AND(Dwelling_Type2="Townhouse", Air_Conditioning2="YES"), 'DHC Utility Schedule'!P26, AND(Dwelling_Type2="Duplex (2 Family)", Air_Conditioning2="YES"),'DHC Utility Schedule'!V26, AND(Dwelling_Type2="Detached (Single Family)", Air_Conditioning2="YES"),'DHC Utility Schedule'!AB26, AND(Dwelling_Type2="Manufactured Home (Single Family)", Air_Conditioning2 ="YES"),'DHC Utility Schedule'!AB26, Air_Conditioning2="NO", 0)</f>
        <v>#N/A</v>
      </c>
      <c r="F36" s="10" t="e" cm="1">
        <f t="array" ref="F36">_xlfn.IFS(AND(Dwelling_Type2="High Rise Apartment (5 Stories or More)", Air_Conditioning2="YES"),'DHC Utility Schedule'!E26, AND(Dwelling_Type2="Low Rise Apartment (Less than 5 Stories)", Air_Conditioning2="YES"),'DHC Utility Schedule'!K26, AND(Dwelling_Type2="Row House", Air_Conditioning2="YES"),'DHC Utility Schedule'!Q26, AND(Dwelling_Type2="Townhouse", Air_Conditioning2="YES"), 'DHC Utility Schedule'!Q26, AND(Dwelling_Type2="Duplex (2 Family)", Air_Conditioning2="YES"),'DHC Utility Schedule'!W26, AND(Dwelling_Type2="Detached (Single Family)", Air_Conditioning2="YES"),'DHC Utility Schedule'!AC26, AND(Dwelling_Type2="Manufactured Home (Single Family)", Air_Conditioning2 ="YES"),'DHC Utility Schedule'!AC26, Air_Conditioning2="NO", 0)</f>
        <v>#N/A</v>
      </c>
      <c r="G36" s="10" t="e" cm="1">
        <f t="array" ref="G36">_xlfn.IFS(AND(Dwelling_Type2="High Rise Apartment (5 Stories or More)", Air_Conditioning2="YES"),'DHC Utility Schedule'!F26, AND(Dwelling_Type2="Low Rise Apartment (Less than 5 Stories)", Air_Conditioning2="YES"),'DHC Utility Schedule'!L26, AND(Dwelling_Type2="Row House", Air_Conditioning2="YES"),'DHC Utility Schedule'!R26, AND(Dwelling_Type2="Townhouse", Air_Conditioning2="YES"), 'DHC Utility Schedule'!R26, AND(Dwelling_Type2="Duplex (2 Family)", Air_Conditioning2="YES"),'DHC Utility Schedule'!X26, AND(Dwelling_Type2="Detached (Single Family)", Air_Conditioning2="YES"),'DHC Utility Schedule'!AD26, AND(Dwelling_Type2="Manufactured Home (Single Family)", Air_Conditioning2 ="YES"),'DHC Utility Schedule'!AD26, Air_Conditioning2="NO", 0)</f>
        <v>#N/A</v>
      </c>
      <c r="H36" s="10" t="e" cm="1">
        <f t="array" ref="H36">_xlfn.IFS(AND(Dwelling_Type2="High Rise Apartment (5 Stories or More)", Air_Conditioning2="YES"),'DHC Utility Schedule'!G26, AND(Dwelling_Type2="Low Rise Apartment (Less than 5 Stories)", Air_Conditioning2="YES"),'DHC Utility Schedule'!M26, AND(Dwelling_Type2="Row House", Air_Conditioning2="YES"),'DHC Utility Schedule'!S26, AND(Dwelling_Type2="Townhouse", Air_Conditioning2="YES"), 'DHC Utility Schedule'!S26, AND(Dwelling_Type2="Duplex (2 Family)", Air_Conditioning2="YES"),'DHC Utility Schedule'!Y26, AND(Dwelling_Type2="Detached (Single Family)", Air_Conditioning2="YES"),'DHC Utility Schedule'!AE26, AND(Dwelling_Type2="Manufactured Home (Single Family)", Air_Conditioning2 ="YES"),'DHC Utility Schedule'!AE26, Air_Conditioning2="NO", 0)</f>
        <v>#N/A</v>
      </c>
      <c r="I36" s="10" t="e" cm="1">
        <f t="array" ref="I36">_xlfn.IFS(AND(Dwelling_Type2="High Rise Apartment (5 Stories or More)", Air_Conditioning2="YES"),'DHC Utility Schedule'!H26, AND(Dwelling_Type2="Low Rise Apartment (Less than 5 Stories)", Air_Conditioning2="YES"),'DHC Utility Schedule'!N26, AND(Dwelling_Type2="Row House", Air_Conditioning2="YES"),'DHC Utility Schedule'!T26, AND(Dwelling_Type2="Townhouse", Air_Conditioning2="YES"), 'DHC Utility Schedule'!T26, AND(Dwelling_Type2="Duplex (2 Family)", Air_Conditioning2="YES"),'DHC Utility Schedule'!Z26, AND(Dwelling_Type2="Detached (Single Family)", Air_Conditioning2="YES"),'DHC Utility Schedule'!AF26, AND(Dwelling_Type2="Manufactured Home (Single Family)", Air_Conditioning2 ="YES"),'DHC Utility Schedule'!AF26, Air_Conditioning2="NO", 0)</f>
        <v>#N/A</v>
      </c>
      <c r="J36" s="10" t="e" cm="1">
        <f t="array" ref="J36">_xlfn.IFS(AND(Dwelling_Type2="High Rise Apartment (5 Stories or More)", Air_Conditioning2="YES"),'DHC Utility Schedule'!I26, AND(Dwelling_Type2="Low Rise Apartment (Less than 5 Stories)", Air_Conditioning2="YES"),'DHC Utility Schedule'!O26, AND(Dwelling_Type2="Row House", Air_Conditioning2="YES"),'DHC Utility Schedule'!U26, AND(Dwelling_Type2="Townhouse", Air_Conditioning2="YES"), 'DHC Utility Schedule'!U26, AND(Dwelling_Type2="Duplex (2 Family)", Air_Conditioning2="YES"),'DHC Utility Schedule'!AA26, AND(Dwelling_Type2="Detached (Single Family)", Air_Conditioning2="YES"),'DHC Utility Schedule'!AG26, AND(Dwelling_Type2="Manufactured Home (Single Family)", Air_Conditioning2 ="YES"),'DHC Utility Schedule'!AG26, Air_Conditioning2="NO", 0)</f>
        <v>#N/A</v>
      </c>
    </row>
    <row r="37" spans="1:11" x14ac:dyDescent="0.45">
      <c r="B37" s="50"/>
      <c r="C37" s="51"/>
      <c r="D37" s="52"/>
      <c r="E37" s="12"/>
      <c r="F37" s="12"/>
      <c r="G37" s="12"/>
      <c r="H37" s="12"/>
      <c r="I37" s="12"/>
      <c r="J37" s="12"/>
    </row>
    <row r="38" spans="1:11" x14ac:dyDescent="0.45">
      <c r="B38" s="102" t="s">
        <v>28</v>
      </c>
      <c r="C38" s="102"/>
      <c r="D38" s="52"/>
      <c r="E38" s="75" cm="1">
        <f t="array" ref="E38">SUM(IFERROR(E27:E36,))</f>
        <v>0</v>
      </c>
      <c r="F38" s="76" cm="1">
        <f t="array" ref="F38">SUM(IFERROR(F27:F36,))</f>
        <v>0</v>
      </c>
      <c r="G38" s="76" cm="1">
        <f t="array" ref="G38">SUM(IFERROR(G27:G36,))</f>
        <v>0</v>
      </c>
      <c r="H38" s="76" cm="1">
        <f t="array" ref="H38">SUM(IFERROR(H27:H36,))</f>
        <v>0</v>
      </c>
      <c r="I38" s="76" cm="1">
        <f t="array" ref="I38">SUM(IFERROR(I27:I36,))</f>
        <v>0</v>
      </c>
      <c r="J38" s="77" cm="1">
        <f t="array" ref="J38">SUM(IFERROR(J27:J36,))</f>
        <v>0</v>
      </c>
    </row>
    <row r="39" spans="1:11" x14ac:dyDescent="0.45">
      <c r="E39" s="6"/>
      <c r="F39" s="6"/>
      <c r="G39" s="6"/>
      <c r="H39" s="6"/>
      <c r="I39" s="6"/>
      <c r="J39" s="6"/>
    </row>
    <row r="40" spans="1:11" x14ac:dyDescent="0.45">
      <c r="E40" s="6"/>
      <c r="F40" s="6"/>
      <c r="G40" s="6"/>
      <c r="H40" s="6"/>
      <c r="I40" s="6"/>
      <c r="J40" s="6"/>
    </row>
    <row r="41" spans="1:11" x14ac:dyDescent="0.45">
      <c r="A41" s="47"/>
      <c r="B41" s="70" t="s">
        <v>110</v>
      </c>
      <c r="C41" s="71" t="s">
        <v>134</v>
      </c>
      <c r="E41" s="72" t="s">
        <v>4</v>
      </c>
      <c r="F41" s="73" t="s">
        <v>5</v>
      </c>
      <c r="G41" s="73" t="s">
        <v>6</v>
      </c>
      <c r="H41" s="73" t="s">
        <v>7</v>
      </c>
      <c r="I41" s="73" t="s">
        <v>8</v>
      </c>
      <c r="J41" s="74" t="s">
        <v>9</v>
      </c>
      <c r="K41" s="47"/>
    </row>
    <row r="42" spans="1:11" x14ac:dyDescent="0.45">
      <c r="B42" s="48" t="s">
        <v>10</v>
      </c>
      <c r="C42" s="87"/>
      <c r="E42" s="8"/>
      <c r="F42" s="8"/>
      <c r="G42" s="8"/>
      <c r="H42" s="8"/>
      <c r="I42" s="8"/>
      <c r="J42" s="8"/>
    </row>
    <row r="43" spans="1:11" x14ac:dyDescent="0.45">
      <c r="B43" s="48" t="s">
        <v>20</v>
      </c>
      <c r="C43" s="88"/>
      <c r="E43" s="10" t="e" cm="1">
        <f t="array" ref="E43">_xlfn.IFS(Dwelling_Type3="High Rise Apartment (5 Stories or More)",INDEX('DHC Utility Schedule'!D7:I11,MATCH(Heating_Source3,'DHC Utility Schedule'!C7:C11,0),),Dwelling_Type3="Low Rise Apartment (Less than 5 Stories)",INDEX('DHC Utility Schedule'!J7:O11,MATCH(Heating_Source3,'DHC Utility Schedule'!C7:C11,0),),Dwelling_Type3="Row House",INDEX('DHC Utility Schedule'!P7:U11,MATCH(Heating_Source3,'DHC Utility Schedule'!C7:C11,0),),Dwelling_Type3="Townhouse",INDEX('DHC Utility Schedule'!P7:U11,MATCH(Heating_Source3,'DHC Utility Schedule'!C7:C11,0),),Dwelling_Type3="Duplex (2 Family)",INDEX('DHC Utility Schedule'!V7:AA11,MATCH(Heating_Source3,'DHC Utility Schedule'!C7:C11,0),),Dwelling_Type3="Detached (Single Family)",INDEX('DHC Utility Schedule'!AB7:AG11,MATCH(Heating_Source3,'DHC Utility Schedule'!C7:C11,0),),Dwelling_Type3="Manufactured Home (Single Family)",INDEX('DHC Utility Schedule'!AB7:AG11,MATCH(Heating_Source3,'DHC Utility Schedule'!C7:C11,0),))</f>
        <v>#N/A</v>
      </c>
      <c r="F43" s="10"/>
      <c r="G43" s="10"/>
      <c r="H43" s="10"/>
      <c r="I43" s="10"/>
      <c r="J43" s="10"/>
    </row>
    <row r="44" spans="1:11" x14ac:dyDescent="0.45">
      <c r="B44" s="48" t="s">
        <v>22</v>
      </c>
      <c r="C44" s="88"/>
      <c r="E44" s="10" t="e" cm="1">
        <f t="array" ref="E44">_xlfn.IFS(Dwelling_Type3="High Rise Apartment (5 Stories or More)",INDEX('DHC Utility Schedule'!D12:I15,MATCH(Cooking_Source3,'DHC Utility Schedule'!C12:C15,0),),Dwelling_Type3="Low Rise Apartment (Less than 5 Stories)",INDEX('DHC Utility Schedule'!J12:O15,MATCH(Cooking_Source3,'DHC Utility Schedule'!C12:C15,0),),Dwelling_Type3="Row House",INDEX('DHC Utility Schedule'!P12:U15,MATCH(Cooking_Source3,'DHC Utility Schedule'!C12:C15,0),),Dwelling_Type3="Townhouse",INDEX('DHC Utility Schedule'!P12:U15,MATCH(Cooking_Source3,'DHC Utility Schedule'!C12:C15,0),),Dwelling_Type3="Duplex (2 Family)",INDEX('DHC Utility Schedule'!V12:AA15,MATCH(Cooking_Source3,'DHC Utility Schedule'!C12:C15,0),),Dwelling_Type3="Detached (Single Family)",INDEX('DHC Utility Schedule'!AB12:AG15,MATCH(Cooking_Source3,'DHC Utility Schedule'!C12:C15,0),),Dwelling_Type3="Manufactured Home (Single Family)",INDEX('DHC Utility Schedule'!AB12:AG15,MATCH(Cooking_Source3,'DHC Utility Schedule'!C12:C15,0),))</f>
        <v>#N/A</v>
      </c>
      <c r="F44" s="10"/>
      <c r="G44" s="10"/>
      <c r="H44" s="10"/>
      <c r="I44" s="10"/>
      <c r="J44" s="10"/>
    </row>
    <row r="45" spans="1:11" x14ac:dyDescent="0.45">
      <c r="B45" s="48" t="s">
        <v>21</v>
      </c>
      <c r="C45" s="88"/>
      <c r="E45" s="10" t="e" cm="1">
        <f t="array" ref="E45">_xlfn.IFS(Dwelling_Type3="High Rise Apartment (5 Stories or More)",INDEX('DHC Utility Schedule'!D16:I19,MATCH(Water_Heater_Source3,'DHC Utility Schedule'!C16:C19,0),),Dwelling_Type3="Low Rise Apartment (Less than 5 Stories)",INDEX('DHC Utility Schedule'!J16:O19,MATCH(Water_Heater_Source3,'DHC Utility Schedule'!C16:C19,0),),Dwelling_Type3="Row House",INDEX('DHC Utility Schedule'!P16:U19,MATCH(Water_Heater_Source3,'DHC Utility Schedule'!C16:C19,0),),Dwelling_Type3="Townhouse",INDEX('DHC Utility Schedule'!P16:U19,MATCH(Water_Heater_Source3,'DHC Utility Schedule'!C16:C19,0),),Dwelling_Type3="Duplex (2 Family)",INDEX('DHC Utility Schedule'!V16:AA19,MATCH(Water_Heater_Source3,'DHC Utility Schedule'!C16:C19,0),),Dwelling_Type3="Detached (Single Family)",INDEX('DHC Utility Schedule'!AB16:AG19,MATCH(Water_Heater_Source3,'DHC Utility Schedule'!C16:C19,0),),Dwelling_Type3="Manufactured Home (Single Family)",INDEX('DHC Utility Schedule'!AB16:AG19,MATCH(Water_Heater_Source3,'DHC Utility Schedule'!C16:C19,0),))</f>
        <v>#N/A</v>
      </c>
      <c r="F45" s="10"/>
      <c r="G45" s="10"/>
      <c r="H45" s="10"/>
      <c r="I45" s="10"/>
      <c r="J45" s="10"/>
    </row>
    <row r="46" spans="1:11" x14ac:dyDescent="0.45">
      <c r="B46" s="48" t="s">
        <v>26</v>
      </c>
      <c r="C46" s="88"/>
      <c r="E46" s="10" t="e" cm="1">
        <f t="array" ref="E46">_xlfn.IFS(AND(Dwelling_Type3="High Rise Apartment (5 Stories or More)", General_Electricity3="YES"),'DHC Utility Schedule'!D20, AND(Dwelling_Type3="Low Rise Apartment (Less than 5 Stories)", General_Electricity3="YES"),'DHC Utility Schedule'!J20, AND(Dwelling_Type3="Row House", General_Electricity3="YES"),'DHC Utility Schedule'!P20, AND(Dwelling_Type3="Townhouse", General_Electricity3="YES"), 'DHC Utility Schedule'!P20, AND(Dwelling_Type3="Duplex (2 Family)", General_Electricity3="YES"),'DHC Utility Schedule'!V20, AND(Dwelling_Type3="Detached (Single Family)", General_Electricity3="YES"),'DHC Utility Schedule'!AB20, AND(Dwelling_Type3="Manufactured Home (Single Family)", General_Electricity3 ="YES"),'DHC Utility Schedule'!AB20, General_Electricity3="NO", 0)</f>
        <v>#N/A</v>
      </c>
      <c r="F46" s="10" t="e" cm="1">
        <f t="array" ref="F46">_xlfn.IFS(AND(Dwelling_Type3="High Rise Apartment (5 Stories or More)", General_Electricity3="YES"),'DHC Utility Schedule'!E20, AND(Dwelling_Type3="Low Rise Apartment (Less than 5 Stories)", General_Electricity3="YES"),'DHC Utility Schedule'!K20, AND(Dwelling_Type3="Row House", General_Electricity3="YES"),'DHC Utility Schedule'!Q20, AND(Dwelling_Type3="Townhouse", General_Electricity3="YES"), 'DHC Utility Schedule'!Q20, AND(Dwelling_Type3="Duplex (2 Family)", General_Electricity3="YES"),'DHC Utility Schedule'!W20, AND(Dwelling_Type3="Detached (Single Family)", General_Electricity3="YES"),'DHC Utility Schedule'!AC20, AND(Dwelling_Type3="Manufactured Home (Single Family)", General_Electricity3 ="YES"),'DHC Utility Schedule'!AC20, General_Electricity3="NO", 0)</f>
        <v>#N/A</v>
      </c>
      <c r="G46" s="10" t="e" cm="1">
        <f t="array" ref="G46">_xlfn.IFS(AND(Dwelling_Type3="High Rise Apartment (5 Stories or More)", General_Electricity3="YES"),'DHC Utility Schedule'!F20, AND(Dwelling_Type3="Low Rise Apartment (Less than 5 Stories)", General_Electricity3="YES"),'DHC Utility Schedule'!L20, AND(Dwelling_Type3="Row House", General_Electricity3="YES"),'DHC Utility Schedule'!R20, AND(Dwelling_Type3="Townhouse", General_Electricity3="YES"), 'DHC Utility Schedule'!R20, AND(Dwelling_Type3="Duplex (2 Family)", General_Electricity3="YES"),'DHC Utility Schedule'!X20, AND(Dwelling_Type3="Detached (Single Family)", General_Electricity3="YES"),'DHC Utility Schedule'!AD20, AND(Dwelling_Type3="Manufactured Home (Single Family)", General_Electricity3 ="YES"),'DHC Utility Schedule'!AD20, General_Electricity3="NO", 0)</f>
        <v>#N/A</v>
      </c>
      <c r="H46" s="10" t="e" cm="1">
        <f t="array" ref="H46">_xlfn.IFS(AND(Dwelling_Type3="High Rise Apartment (5 Stories or More)", General_Electricity3="YES"),'DHC Utility Schedule'!G20, AND(Dwelling_Type3="Low Rise Apartment (Less than 5 Stories)", General_Electricity3="YES"),'DHC Utility Schedule'!M20, AND(Dwelling_Type3="Row House", General_Electricity3="YES"),'DHC Utility Schedule'!S20, AND(Dwelling_Type3="Townhouse", General_Electricity3="YES"), 'DHC Utility Schedule'!S20, AND(Dwelling_Type3="Duplex (2 Family)", General_Electricity3="YES"),'DHC Utility Schedule'!Y20, AND(Dwelling_Type3="Detached (Single Family)", General_Electricity3="YES"),'DHC Utility Schedule'!AE20, AND(Dwelling_Type3="Manufactured Home (Single Family)", General_Electricity3 ="YES"),'DHC Utility Schedule'!AE20, General_Electricity3="NO", 0)</f>
        <v>#N/A</v>
      </c>
      <c r="I46" s="10" t="e" cm="1">
        <f t="array" ref="I46">_xlfn.IFS(AND(Dwelling_Type3="High Rise Apartment (5 Stories or More)", General_Electricity3="YES"),'DHC Utility Schedule'!H20, AND(Dwelling_Type3="Low Rise Apartment (Less than 5 Stories)", General_Electricity3="YES"),'DHC Utility Schedule'!N20, AND(Dwelling_Type3="Row House", General_Electricity3="YES"),'DHC Utility Schedule'!T20, AND(Dwelling_Type3="Townhouse", General_Electricity3="YES"), 'DHC Utility Schedule'!T20, AND(Dwelling_Type3="Duplex (2 Family)", General_Electricity3="YES"),'DHC Utility Schedule'!Z20, AND(Dwelling_Type3="Detached (Single Family)", General_Electricity3="YES"),'DHC Utility Schedule'!AF20, AND(Dwelling_Type3="Manufactured Home (Single Family)", General_Electricity3 ="YES"),'DHC Utility Schedule'!AF20, General_Electricity3="NO", 0)</f>
        <v>#N/A</v>
      </c>
      <c r="J46" s="10" t="e" cm="1">
        <f t="array" ref="J46">_xlfn.IFS(AND(Dwelling_Type3="High Rise Apartment (5 Stories or More)", General_Electricity3="YES"),'DHC Utility Schedule'!I20, AND(Dwelling_Type3="Low Rise Apartment (Less than 5 Stories)", General_Electricity3="YES"),'DHC Utility Schedule'!O20, AND(Dwelling_Type3="Row House", General_Electricity3="YES"),'DHC Utility Schedule'!U20, AND(Dwelling_Type3="Townhouse", General_Electricity3="YES"), 'DHC Utility Schedule'!U20, AND(Dwelling_Type3="Duplex (2 Family)", General_Electricity3="YES"),'DHC Utility Schedule'!AA20, AND(Dwelling_Type3="Detached (Single Family)", General_Electricity3="YES"),'DHC Utility Schedule'!AG20, AND(Dwelling_Type3="Manufactured Home (Single Family)", General_Electricity3 ="YES"),'DHC Utility Schedule'!AG20, General_Electricity3="NO", 0)</f>
        <v>#N/A</v>
      </c>
    </row>
    <row r="47" spans="1:11" x14ac:dyDescent="0.45">
      <c r="B47" s="48" t="s">
        <v>23</v>
      </c>
      <c r="C47" s="88"/>
      <c r="E47" s="10" t="e" cm="1">
        <f t="array" ref="E47">_xlfn.IFS(AND(Dwelling_Type3="High Rise Apartment (5 Stories or More)", Water3="YES"),'DHC Utility Schedule'!D21, AND(Dwelling_Type3="Low Rise Apartment (Less than 5 Stories)", Water3="YES"),'DHC Utility Schedule'!J21, AND(Dwelling_Type3="Row House", Water3="YES"),'DHC Utility Schedule'!P21, AND(Dwelling_Type3="Townhouse", Water3="YES"), 'DHC Utility Schedule'!P21, AND(Dwelling_Type3="Duplex (2 Family)", Water3="YES"),'DHC Utility Schedule'!V21, AND(Dwelling_Type3="Detached (Single Family)", Water3="YES"),'DHC Utility Schedule'!AB21, AND(Dwelling_Type3="Manufactured Home (Single Family)", Water3 ="YES"),'DHC Utility Schedule'!AB21, Water3="NO", 0)</f>
        <v>#N/A</v>
      </c>
      <c r="F47" s="10" t="e" cm="1">
        <f t="array" ref="F47">_xlfn.IFS(AND(Dwelling_Type3="High Rise Apartment (5 Stories or More)", Water3="YES"),'DHC Utility Schedule'!E21, AND(Dwelling_Type3="Low Rise Apartment (Less than 5 Stories)", Water3="YES"),'DHC Utility Schedule'!K21, AND(Dwelling_Type3="Row House", Water3="YES"),'DHC Utility Schedule'!Q21, AND(Dwelling_Type3="Townhouse", Water3="YES"), 'DHC Utility Schedule'!Q21, AND(Dwelling_Type3="Duplex (2 Family)", Water3="YES"),'DHC Utility Schedule'!W21, AND(Dwelling_Type3="Detached (Single Family)", Water3="YES"),'DHC Utility Schedule'!AC21, AND(Dwelling_Type3="Manufactured Home (Single Family)", Water3 ="YES"),'DHC Utility Schedule'!AC21, Water3="NO", 0)</f>
        <v>#N/A</v>
      </c>
      <c r="G47" s="10" t="e" cm="1">
        <f t="array" ref="G47">_xlfn.IFS(AND(Dwelling_Type3="High Rise Apartment (5 Stories or More)", Water3="YES"),'DHC Utility Schedule'!F21, AND(Dwelling_Type3="Low Rise Apartment (Less than 5 Stories)", Water3="YES"),'DHC Utility Schedule'!L21, AND(Dwelling_Type3="Row House", Water3="YES"),'DHC Utility Schedule'!R21, AND(Dwelling_Type3="Townhouse", Water3="YES"), 'DHC Utility Schedule'!R21, AND(Dwelling_Type3="Duplex (2 Family)", Water3="YES"),'DHC Utility Schedule'!X21, AND(Dwelling_Type3="Detached (Single Family)", Water3="YES"),'DHC Utility Schedule'!AD21, AND(Dwelling_Type3="Manufactured Home (Single Family)", Water3 ="YES"),'DHC Utility Schedule'!AD21, Water3="NO", 0)</f>
        <v>#N/A</v>
      </c>
      <c r="H47" s="10" t="e" cm="1">
        <f t="array" ref="H47">_xlfn.IFS(AND(Dwelling_Type3="High Rise Apartment (5 Stories or More)", Water3="YES"),'DHC Utility Schedule'!G21, AND(Dwelling_Type3="Low Rise Apartment (Less than 5 Stories)", Water3="YES"),'DHC Utility Schedule'!M21, AND(Dwelling_Type3="Row House", Water3="YES"),'DHC Utility Schedule'!S21, AND(Dwelling_Type3="Townhouse", Water3="YES"), 'DHC Utility Schedule'!S21, AND(Dwelling_Type3="Duplex (2 Family)", Water3="YES"),'DHC Utility Schedule'!Y21, AND(Dwelling_Type3="Detached (Single Family)", Water3="YES"),'DHC Utility Schedule'!AE21, AND(Dwelling_Type3="Manufactured Home (Single Family)", Water3 ="YES"),'DHC Utility Schedule'!AE21, Water3="NO", 0)</f>
        <v>#N/A</v>
      </c>
      <c r="I47" s="10" t="e" cm="1">
        <f t="array" ref="I47">_xlfn.IFS(AND(Dwelling_Type3="High Rise Apartment (5 Stories or More)", Water3="YES"),'DHC Utility Schedule'!H21, AND(Dwelling_Type3="Low Rise Apartment (Less than 5 Stories)", Water3="YES"),'DHC Utility Schedule'!N21, AND(Dwelling_Type3="Row House", Water3="YES"),'DHC Utility Schedule'!T21, AND(Dwelling_Type3="Townhouse", Water3="YES"), 'DHC Utility Schedule'!T21, AND(Dwelling_Type3="Duplex (2 Family)", Water3="YES"),'DHC Utility Schedule'!Z21, AND(Dwelling_Type3="Detached (Single Family)", Water3="YES"),'DHC Utility Schedule'!AF21, AND(Dwelling_Type3="Manufactured Home (Single Family)", Water3 ="YES"),'DHC Utility Schedule'!AF21, Water3="NO", 0)</f>
        <v>#N/A</v>
      </c>
      <c r="J47" s="10" t="e" cm="1">
        <f t="array" ref="J47">_xlfn.IFS(AND(Dwelling_Type3="High Rise Apartment (5 Stories or More)", Water3="YES"),'DHC Utility Schedule'!I21, AND(Dwelling_Type3="Low Rise Apartment (Less than 5 Stories)", Water3="YES"),'DHC Utility Schedule'!O21, AND(Dwelling_Type3="Row House", Water3="YES"),'DHC Utility Schedule'!U21, AND(Dwelling_Type3="Townhouse", Water3="YES"), 'DHC Utility Schedule'!U21, AND(Dwelling_Type3="Duplex (2 Family)", Water3="YES"),'DHC Utility Schedule'!AA21, AND(Dwelling_Type3="Detached (Single Family)", Water3="YES"),'DHC Utility Schedule'!AG21, AND(Dwelling_Type3="Manufactured Home (Single Family)", Water3 ="YES"),'DHC Utility Schedule'!AG21, Water3="NO", 0)</f>
        <v>#N/A</v>
      </c>
    </row>
    <row r="48" spans="1:11" x14ac:dyDescent="0.45">
      <c r="B48" s="48" t="s">
        <v>24</v>
      </c>
      <c r="C48" s="88"/>
      <c r="E48" s="10" t="e" cm="1">
        <f t="array" ref="E48">_xlfn.IFS(AND(Dwelling_Type3="High Rise Apartment (5 Stories or More)", Sewer3="YES"),'DHC Utility Schedule'!D22, AND(Dwelling_Type3="Low Rise Apartment (Less than 5 Stories)", Sewer3="YES"),'DHC Utility Schedule'!J22, AND(Dwelling_Type3="Row House", Sewer3="YES"),'DHC Utility Schedule'!P22, AND(Dwelling_Type3="Townhouse", Sewer3="YES"), 'DHC Utility Schedule'!P22, AND(Dwelling_Type3="Duplex (2 Family)", Sewer3="YES"),'DHC Utility Schedule'!V22, AND(Dwelling_Type3="Detached (Single Family)", Sewer3="YES"),'DHC Utility Schedule'!AB22, AND(Dwelling_Type3="Manufactured Home (Single Family)", Sewer3 ="YES"),'DHC Utility Schedule'!AB22, Sewer3="NO", 0)</f>
        <v>#N/A</v>
      </c>
      <c r="F48" s="10" t="e" cm="1">
        <f t="array" ref="F48">_xlfn.IFS(AND(Dwelling_Type3="High Rise Apartment (5 Stories or More)", Sewer3="YES"),'DHC Utility Schedule'!E22, AND(Dwelling_Type3="Low Rise Apartment (Less than 5 Stories)", Sewer3="YES"),'DHC Utility Schedule'!K22, AND(Dwelling_Type3="Row House", Sewer3="YES"),'DHC Utility Schedule'!Q22, AND(Dwelling_Type3="Townhouse", Sewer3="YES"), 'DHC Utility Schedule'!Q22, AND(Dwelling_Type3="Duplex (2 Family)", Sewer3="YES"),'DHC Utility Schedule'!W22, AND(Dwelling_Type3="Detached (Single Family)", Sewer3="YES"),'DHC Utility Schedule'!AC22, AND(Dwelling_Type3="Manufactured Home (Single Family)", Sewer3 ="YES"),'DHC Utility Schedule'!AC22, Sewer3="NO", 0)</f>
        <v>#N/A</v>
      </c>
      <c r="G48" s="10" t="e" cm="1">
        <f t="array" ref="G48">_xlfn.IFS(AND(Dwelling_Type3="High Rise Apartment (5 Stories or More)", Sewer3="YES"),'DHC Utility Schedule'!F22, AND(Dwelling_Type3="Low Rise Apartment (Less than 5 Stories)", Sewer3="YES"),'DHC Utility Schedule'!L22, AND(Dwelling_Type3="Row House", Sewer3="YES"),'DHC Utility Schedule'!R22, AND(Dwelling_Type3="Townhouse", Sewer3="YES"), 'DHC Utility Schedule'!R22, AND(Dwelling_Type3="Duplex (2 Family)", Sewer3="YES"),'DHC Utility Schedule'!X22, AND(Dwelling_Type3="Detached (Single Family)", Sewer3="YES"),'DHC Utility Schedule'!AD22, AND(Dwelling_Type3="Manufactured Home (Single Family)", Sewer3 ="YES"),'DHC Utility Schedule'!AD22, Sewer3="NO", 0)</f>
        <v>#N/A</v>
      </c>
      <c r="H48" s="10" t="e" cm="1">
        <f t="array" ref="H48">_xlfn.IFS(AND(Dwelling_Type3="High Rise Apartment (5 Stories or More)", Sewer3="YES"),'DHC Utility Schedule'!G22, AND(Dwelling_Type3="Low Rise Apartment (Less than 5 Stories)", Sewer3="YES"),'DHC Utility Schedule'!M22, AND(Dwelling_Type3="Row House", Sewer3="YES"),'DHC Utility Schedule'!S22, AND(Dwelling_Type3="Townhouse", Sewer3="YES"), 'DHC Utility Schedule'!S22, AND(Dwelling_Type3="Duplex (2 Family)", Sewer3="YES"),'DHC Utility Schedule'!Y22, AND(Dwelling_Type3="Detached (Single Family)", Sewer3="YES"),'DHC Utility Schedule'!AE22, AND(Dwelling_Type3="Manufactured Home (Single Family)", Sewer3 ="YES"),'DHC Utility Schedule'!AE22, Sewer3="NO", 0)</f>
        <v>#N/A</v>
      </c>
      <c r="I48" s="10" t="e" cm="1">
        <f t="array" ref="I48">_xlfn.IFS(AND(Dwelling_Type3="High Rise Apartment (5 Stories or More)", Sewer3="YES"),'DHC Utility Schedule'!H22, AND(Dwelling_Type3="Low Rise Apartment (Less than 5 Stories)", Sewer3="YES"),'DHC Utility Schedule'!N22, AND(Dwelling_Type3="Row House", Sewer3="YES"),'DHC Utility Schedule'!T22, AND(Dwelling_Type3="Townhouse", Sewer3="YES"), 'DHC Utility Schedule'!T22, AND(Dwelling_Type3="Duplex (2 Family)", Sewer3="YES"),'DHC Utility Schedule'!Z22, AND(Dwelling_Type3="Detached (Single Family)", Sewer3="YES"),'DHC Utility Schedule'!AF22, AND(Dwelling_Type3="Manufactured Home (Single Family)", Sewer3 ="YES"),'DHC Utility Schedule'!AF22, Sewer3="NO", 0)</f>
        <v>#N/A</v>
      </c>
      <c r="J48" s="10" t="e" cm="1">
        <f t="array" ref="J48">_xlfn.IFS(AND(Dwelling_Type3="High Rise Apartment (5 Stories or More)", Sewer3="YES"),'DHC Utility Schedule'!I22, AND(Dwelling_Type3="Low Rise Apartment (Less than 5 Stories)", Sewer3="YES"),'DHC Utility Schedule'!O22, AND(Dwelling_Type3="Row House", Sewer3="YES"),'DHC Utility Schedule'!U22, AND(Dwelling_Type3="Townhouse", Sewer3="YES"), 'DHC Utility Schedule'!U22, AND(Dwelling_Type3="Duplex (2 Family)", Sewer3="YES"),'DHC Utility Schedule'!AA22, AND(Dwelling_Type3="Detached (Single Family)", Sewer3="YES"),'DHC Utility Schedule'!AG22, AND(Dwelling_Type3="Manufactured Home (Single Family)", Sewer3 ="YES"),'DHC Utility Schedule'!AG22, Sewer3="NO", 0)</f>
        <v>#N/A</v>
      </c>
    </row>
    <row r="49" spans="2:16" x14ac:dyDescent="0.45">
      <c r="B49" s="48" t="s">
        <v>25</v>
      </c>
      <c r="C49" s="88"/>
      <c r="E49" s="10" t="e" cm="1">
        <f t="array" ref="E49">_xlfn.IFS(AND(Dwelling_Type3="High Rise Apartment (5 Stories or More)", Trash3="YES"),'DHC Utility Schedule'!D23, AND(Dwelling_Type3="Low Rise Apartment (Less than 5 Stories)", Trash3="YES"),'DHC Utility Schedule'!J23, AND(Dwelling_Type3="Row House", Trash3="YES"),'DHC Utility Schedule'!P23, AND(Dwelling_Type3="Townhouse", Trash3="YES"), 'DHC Utility Schedule'!P23, AND(Dwelling_Type3="Duplex (2 Family)", Trash3="YES"),'DHC Utility Schedule'!V23, AND(Dwelling_Type3="Detached (Single Family)", Trash3="YES"),'DHC Utility Schedule'!AB23, AND(Dwelling_Type3="Manufactured Home (Single Family)", Trash3 ="YES"),'DHC Utility Schedule'!AB23, Trash3="NO", 0)</f>
        <v>#N/A</v>
      </c>
      <c r="F49" s="10" t="e" cm="1">
        <f t="array" ref="F49">_xlfn.IFS(AND(Dwelling_Type3="High Rise Apartment (5 Stories or More)", Trash3="YES"),'DHC Utility Schedule'!E23, AND(Dwelling_Type3="Low Rise Apartment (Less than 5 Stories)", Trash3="YES"),'DHC Utility Schedule'!K23, AND(Dwelling_Type3="Row House", Trash3="YES"),'DHC Utility Schedule'!Q23, AND(Dwelling_Type3="Townhouse", Trash3="YES"), 'DHC Utility Schedule'!Q23, AND(Dwelling_Type3="Duplex (2 Family)", Trash3="YES"),'DHC Utility Schedule'!W23, AND(Dwelling_Type3="Detached (Single Family)", Trash3="YES"),'DHC Utility Schedule'!AC23, AND(Dwelling_Type3="Manufactured Home (Single Family)", Trash3 ="YES"),'DHC Utility Schedule'!AC23, Trash3="NO", 0)</f>
        <v>#N/A</v>
      </c>
      <c r="G49" s="10" t="e" cm="1">
        <f t="array" ref="G49">_xlfn.IFS(AND(Dwelling_Type3="High Rise Apartment (5 Stories or More)", Trash3="YES"),'DHC Utility Schedule'!F23, AND(Dwelling_Type3="Low Rise Apartment (Less than 5 Stories)", Trash3="YES"),'DHC Utility Schedule'!L23, AND(Dwelling_Type3="Row House", Trash3="YES"),'DHC Utility Schedule'!R23, AND(Dwelling_Type3="Townhouse", Trash3="YES"), 'DHC Utility Schedule'!R23, AND(Dwelling_Type3="Duplex (2 Family)", Trash3="YES"),'DHC Utility Schedule'!X23, AND(Dwelling_Type3="Detached (Single Family)", Trash3="YES"),'DHC Utility Schedule'!AD23, AND(Dwelling_Type3="Manufactured Home (Single Family)", Trash3 ="YES"),'DHC Utility Schedule'!AD23, Trash3="NO", 0)</f>
        <v>#N/A</v>
      </c>
      <c r="H49" s="10" t="e" cm="1">
        <f t="array" ref="H49">_xlfn.IFS(AND(Dwelling_Type3="High Rise Apartment (5 Stories or More)", Trash3="YES"),'DHC Utility Schedule'!G23, AND(Dwelling_Type3="Low Rise Apartment (Less than 5 Stories)", Trash3="YES"),'DHC Utility Schedule'!M23, AND(Dwelling_Type3="Row House", Trash3="YES"),'DHC Utility Schedule'!S23, AND(Dwelling_Type3="Townhouse", Trash3="YES"), 'DHC Utility Schedule'!S23, AND(Dwelling_Type3="Duplex (2 Family)", Trash3="YES"),'DHC Utility Schedule'!Y23, AND(Dwelling_Type3="Detached (Single Family)", Trash3="YES"),'DHC Utility Schedule'!AE23, AND(Dwelling_Type3="Manufactured Home (Single Family)", Trash3 ="YES"),'DHC Utility Schedule'!AE23, Trash3="NO", 0)</f>
        <v>#N/A</v>
      </c>
      <c r="I49" s="10" t="e" cm="1">
        <f t="array" ref="I49">_xlfn.IFS(AND(Dwelling_Type3="High Rise Apartment (5 Stories or More)", Trash3="YES"),'DHC Utility Schedule'!H23, AND(Dwelling_Type3="Low Rise Apartment (Less than 5 Stories)", Trash3="YES"),'DHC Utility Schedule'!N23, AND(Dwelling_Type3="Row House", Trash3="YES"),'DHC Utility Schedule'!T23, AND(Dwelling_Type3="Townhouse", Trash3="YES"), 'DHC Utility Schedule'!T23, AND(Dwelling_Type3="Duplex (2 Family)", Trash3="YES"),'DHC Utility Schedule'!Z23, AND(Dwelling_Type3="Detached (Single Family)", Trash3="YES"),'DHC Utility Schedule'!AF23, AND(Dwelling_Type3="Manufactured Home (Single Family)", Trash3 ="YES"),'DHC Utility Schedule'!AF23, Trash3="NO", 0)</f>
        <v>#N/A</v>
      </c>
      <c r="J49" s="10" t="e" cm="1">
        <f t="array" ref="J49">_xlfn.IFS(AND(Dwelling_Type3="High Rise Apartment (5 Stories or More)", Trash3="YES"),'DHC Utility Schedule'!I23, AND(Dwelling_Type3="Low Rise Apartment (Less than 5 Stories)", Trash3="YES"),'DHC Utility Schedule'!O23, AND(Dwelling_Type3="Row House", Trash3="YES"),'DHC Utility Schedule'!U23, AND(Dwelling_Type3="Townhouse", Trash3="YES"), 'DHC Utility Schedule'!U23, AND(Dwelling_Type3="Duplex (2 Family)", Trash3="YES"),'DHC Utility Schedule'!AA23, AND(Dwelling_Type3="Detached (Single Family)", Trash3="YES"),'DHC Utility Schedule'!AG23, AND(Dwelling_Type3="Manufactured Home (Single Family)", Trash3 ="YES"),'DHC Utility Schedule'!AG23, Trash3="NO", 0)</f>
        <v>#N/A</v>
      </c>
    </row>
    <row r="50" spans="2:16" x14ac:dyDescent="0.45">
      <c r="B50" s="48" t="s">
        <v>104</v>
      </c>
      <c r="C50" s="88"/>
      <c r="E50" s="10" t="e" cm="1">
        <f t="array" ref="E50">_xlfn.IFS(AND(Dwelling_Type3="High Rise Apartment (5 Stories or More)", Range3="YES"),'DHC Utility Schedule'!D24, AND(Dwelling_Type3="Low Rise Apartment (Less than 5 Stories)", Range3="YES"),'DHC Utility Schedule'!J24, AND(Dwelling_Type3="Row House", Range3="YES"),'DHC Utility Schedule'!P24, AND(Dwelling_Type3="Townhouse", Range3="YES"), 'DHC Utility Schedule'!P24, AND(Dwelling_Type3="Duplex (2 Family)", Range3="YES"),'DHC Utility Schedule'!V24, AND(Dwelling_Type3="Detached (Single Family)", Range3="YES"),'DHC Utility Schedule'!AB24, AND(Dwelling_Type3="Manufactured Home (Single Family)", Range3 ="YES"),'DHC Utility Schedule'!AB24, Range3="NO", 0)</f>
        <v>#N/A</v>
      </c>
      <c r="F50" s="10" t="e" cm="1">
        <f t="array" ref="F50">_xlfn.IFS(AND(Dwelling_Type3="High Rise Apartment (5 Stories or More)", Range3="YES"),'DHC Utility Schedule'!E24, AND(Dwelling_Type3="Low Rise Apartment (Less than 5 Stories)", Range3="YES"),'DHC Utility Schedule'!K24, AND(Dwelling_Type3="Row House", Range3="YES"),'DHC Utility Schedule'!Q24, AND(Dwelling_Type3="Townhouse", Range3="YES"), 'DHC Utility Schedule'!Q24, AND(Dwelling_Type3="Duplex (2 Family)", Range3="YES"),'DHC Utility Schedule'!W24, AND(Dwelling_Type3="Detached (Single Family)", Range3="YES"),'DHC Utility Schedule'!AC24, AND(Dwelling_Type3="Manufactured Home (Single Family)", Range3 ="YES"),'DHC Utility Schedule'!AC24, Range3="NO", 0)</f>
        <v>#N/A</v>
      </c>
      <c r="G50" s="10" t="e" cm="1">
        <f t="array" ref="G50">_xlfn.IFS(AND(Dwelling_Type3="High Rise Apartment (5 Stories or More)", Range3="YES"),'DHC Utility Schedule'!F24, AND(Dwelling_Type3="Low Rise Apartment (Less than 5 Stories)", Range3="YES"),'DHC Utility Schedule'!L24, AND(Dwelling_Type3="Row House", Range3="YES"),'DHC Utility Schedule'!R24, AND(Dwelling_Type3="Townhouse", Range3="YES"), 'DHC Utility Schedule'!R24, AND(Dwelling_Type3="Duplex (2 Family)", Range3="YES"),'DHC Utility Schedule'!X24, AND(Dwelling_Type3="Detached (Single Family)", Range3="YES"),'DHC Utility Schedule'!AD24, AND(Dwelling_Type3="Manufactured Home (Single Family)", Range3 ="YES"),'DHC Utility Schedule'!AD24, Range3="NO", 0)</f>
        <v>#N/A</v>
      </c>
      <c r="H50" s="10" t="e" cm="1">
        <f t="array" ref="H50">_xlfn.IFS(AND(Dwelling_Type3="High Rise Apartment (5 Stories or More)", Range3="YES"),'DHC Utility Schedule'!G24, AND(Dwelling_Type3="Low Rise Apartment (Less than 5 Stories)", Range3="YES"),'DHC Utility Schedule'!M24, AND(Dwelling_Type3="Row House", Range3="YES"),'DHC Utility Schedule'!S24, AND(Dwelling_Type3="Townhouse", Range3="YES"), 'DHC Utility Schedule'!S24, AND(Dwelling_Type3="Duplex (2 Family)", Range3="YES"),'DHC Utility Schedule'!Y24, AND(Dwelling_Type3="Detached (Single Family)", Range3="YES"),'DHC Utility Schedule'!AE24, AND(Dwelling_Type3="Manufactured Home (Single Family)", Range3 ="YES"),'DHC Utility Schedule'!AE24, Range3="NO", 0)</f>
        <v>#N/A</v>
      </c>
      <c r="I50" s="10" t="e" cm="1">
        <f t="array" ref="I50">_xlfn.IFS(AND(Dwelling_Type3="High Rise Apartment (5 Stories or More)", Range3="YES"),'DHC Utility Schedule'!H24, AND(Dwelling_Type3="Low Rise Apartment (Less than 5 Stories)", Range3="YES"),'DHC Utility Schedule'!N24, AND(Dwelling_Type3="Row House", Range3="YES"),'DHC Utility Schedule'!T24, AND(Dwelling_Type3="Townhouse", Range3="YES"), 'DHC Utility Schedule'!T24, AND(Dwelling_Type3="Duplex (2 Family)", Range3="YES"),'DHC Utility Schedule'!Z24, AND(Dwelling_Type3="Detached (Single Family)", Range3="YES"),'DHC Utility Schedule'!AF24, AND(Dwelling_Type3="Manufactured Home (Single Family)", Range3 ="YES"),'DHC Utility Schedule'!AF24, Range3="NO", 0)</f>
        <v>#N/A</v>
      </c>
      <c r="J50" s="10" t="e" cm="1">
        <f t="array" ref="J50">_xlfn.IFS(AND(Dwelling_Type3="High Rise Apartment (5 Stories or More)", Range3="YES"),'DHC Utility Schedule'!I24, AND(Dwelling_Type3="Low Rise Apartment (Less than 5 Stories)", Range3="YES"),'DHC Utility Schedule'!O24, AND(Dwelling_Type3="Row House", Range3="YES"),'DHC Utility Schedule'!U24, AND(Dwelling_Type3="Townhouse", Range3="YES"), 'DHC Utility Schedule'!U24, AND(Dwelling_Type3="Duplex (2 Family)", Range3="YES"),'DHC Utility Schedule'!AA24, AND(Dwelling_Type3="Detached (Single Family)", Range3="YES"),'DHC Utility Schedule'!AG24, AND(Dwelling_Type3="Manufactured Home (Single Family)", Range3 ="YES"),'DHC Utility Schedule'!AG24, Range3="NO", 0)</f>
        <v>#N/A</v>
      </c>
    </row>
    <row r="51" spans="2:16" x14ac:dyDescent="0.45">
      <c r="B51" s="48" t="s">
        <v>105</v>
      </c>
      <c r="C51" s="88"/>
      <c r="E51" s="10" t="e" cm="1">
        <f t="array" ref="E51">_xlfn.IFS(AND(Dwelling_Type3="High Rise Apartment (5 Stories or More)", Refrigerator3="YES"),'DHC Utility Schedule'!D25, AND(Dwelling_Type3="Low Rise Apartment (Less than 5 Stories)", Refrigerator3="YES"),'DHC Utility Schedule'!J25, AND(Dwelling_Type3="Row House", Refrigerator3="YES"),'DHC Utility Schedule'!P25, AND(Dwelling_Type3="Townhouse", Refrigerator3="YES"), 'DHC Utility Schedule'!P25, AND(Dwelling_Type3="Duplex (2 Family)", Refrigerator3="YES"),'DHC Utility Schedule'!V25, AND(Dwelling_Type3="Detached (Single Family)", Refrigerator3="YES"),'DHC Utility Schedule'!AB25, AND(Dwelling_Type3="Manufactured Home (Single Family)", Refrigerator3 ="YES"),'DHC Utility Schedule'!AB25, Refrigerator3="NO", 0)</f>
        <v>#N/A</v>
      </c>
      <c r="F51" s="10" t="e" cm="1">
        <f t="array" ref="F51">_xlfn.IFS(AND(Dwelling_Type3="High Rise Apartment (5 Stories or More)", Refrigerator3="YES"),'DHC Utility Schedule'!E25, AND(Dwelling_Type3="Low Rise Apartment (Less than 5 Stories)", Refrigerator3="YES"),'DHC Utility Schedule'!K25, AND(Dwelling_Type3="Row House", Refrigerator3="YES"),'DHC Utility Schedule'!Q25, AND(Dwelling_Type3="Townhouse", Refrigerator3="YES"), 'DHC Utility Schedule'!Q25, AND(Dwelling_Type3="Duplex (2 Family)", Refrigerator3="YES"),'DHC Utility Schedule'!W25, AND(Dwelling_Type3="Detached (Single Family)", Refrigerator3="YES"),'DHC Utility Schedule'!AC25, AND(Dwelling_Type3="Manufactured Home (Single Family)", Refrigerator3 ="YES"),'DHC Utility Schedule'!AC25, Refrigerator3="NO", 0)</f>
        <v>#N/A</v>
      </c>
      <c r="G51" s="10" t="e" cm="1">
        <f t="array" ref="G51">_xlfn.IFS(AND(Dwelling_Type3="High Rise Apartment (5 Stories or More)", Refrigerator3="YES"),'DHC Utility Schedule'!F25, AND(Dwelling_Type3="Low Rise Apartment (Less than 5 Stories)", Refrigerator3="YES"),'DHC Utility Schedule'!L25, AND(Dwelling_Type3="Row House", Refrigerator3="YES"),'DHC Utility Schedule'!R25, AND(Dwelling_Type3="Townhouse", Refrigerator3="YES"), 'DHC Utility Schedule'!R25, AND(Dwelling_Type3="Duplex (2 Family)", Refrigerator3="YES"),'DHC Utility Schedule'!X25, AND(Dwelling_Type3="Detached (Single Family)", Refrigerator3="YES"),'DHC Utility Schedule'!AD25, AND(Dwelling_Type3="Manufactured Home (Single Family)", Refrigerator3 ="YES"),'DHC Utility Schedule'!AD25, Refrigerator3="NO", 0)</f>
        <v>#N/A</v>
      </c>
      <c r="H51" s="10" t="e" cm="1">
        <f t="array" ref="H51">_xlfn.IFS(AND(Dwelling_Type3="High Rise Apartment (5 Stories or More)", Refrigerator3="YES"),'DHC Utility Schedule'!G25, AND(Dwelling_Type3="Low Rise Apartment (Less than 5 Stories)", Refrigerator3="YES"),'DHC Utility Schedule'!M25, AND(Dwelling_Type3="Row House", Refrigerator3="YES"),'DHC Utility Schedule'!S25, AND(Dwelling_Type3="Townhouse", Refrigerator3="YES"), 'DHC Utility Schedule'!S25, AND(Dwelling_Type3="Duplex (2 Family)", Refrigerator3="YES"),'DHC Utility Schedule'!Y25, AND(Dwelling_Type3="Detached (Single Family)", Refrigerator3="YES"),'DHC Utility Schedule'!AE25, AND(Dwelling_Type3="Manufactured Home (Single Family)", Refrigerator3 ="YES"),'DHC Utility Schedule'!AE25, Refrigerator3="NO", 0)</f>
        <v>#N/A</v>
      </c>
      <c r="I51" s="10" t="e" cm="1">
        <f t="array" ref="I51">_xlfn.IFS(AND(Dwelling_Type3="High Rise Apartment (5 Stories or More)", Refrigerator3="YES"),'DHC Utility Schedule'!H25, AND(Dwelling_Type3="Low Rise Apartment (Less than 5 Stories)", Refrigerator3="YES"),'DHC Utility Schedule'!N25, AND(Dwelling_Type3="Row House", Refrigerator3="YES"),'DHC Utility Schedule'!T25, AND(Dwelling_Type3="Townhouse", Refrigerator3="YES"), 'DHC Utility Schedule'!T25, AND(Dwelling_Type3="Duplex (2 Family)", Refrigerator3="YES"),'DHC Utility Schedule'!Z25, AND(Dwelling_Type3="Detached (Single Family)", Refrigerator3="YES"),'DHC Utility Schedule'!AF25, AND(Dwelling_Type3="Manufactured Home (Single Family)", Refrigerator3 ="YES"),'DHC Utility Schedule'!AF25, Refrigerator3="NO", 0)</f>
        <v>#N/A</v>
      </c>
      <c r="J51" s="10" t="e" cm="1">
        <f t="array" ref="J51">_xlfn.IFS(AND(Dwelling_Type3="High Rise Apartment (5 Stories or More)", Refrigerator3="YES"),'DHC Utility Schedule'!I25, AND(Dwelling_Type3="Low Rise Apartment (Less than 5 Stories)", Refrigerator3="YES"),'DHC Utility Schedule'!O25, AND(Dwelling_Type3="Row House", Refrigerator3="YES"),'DHC Utility Schedule'!U25, AND(Dwelling_Type3="Townhouse", Refrigerator3="YES"), 'DHC Utility Schedule'!U25, AND(Dwelling_Type3="Duplex (2 Family)", Refrigerator3="YES"),'DHC Utility Schedule'!AA25, AND(Dwelling_Type3="Detached (Single Family)", Refrigerator3="YES"),'DHC Utility Schedule'!AG25, AND(Dwelling_Type3="Manufactured Home (Single Family)", Refrigerator3 ="YES"),'DHC Utility Schedule'!AG25, Refrigerator3="NO", 0)</f>
        <v>#N/A</v>
      </c>
    </row>
    <row r="52" spans="2:16" x14ac:dyDescent="0.45">
      <c r="B52" s="49" t="s">
        <v>106</v>
      </c>
      <c r="C52" s="88"/>
      <c r="E52" s="10" t="e" cm="1">
        <f t="array" ref="E52">_xlfn.IFS(AND(Dwelling_Type3="High Rise Apartment (5 Stories or More)", Air_Conditioning3="YES"),'DHC Utility Schedule'!D26, AND(Dwelling_Type3="Low Rise Apartment (Less than 5 Stories)", Air_Conditioning3="YES"),'DHC Utility Schedule'!J26, AND(Dwelling_Type3="Row House", Air_Conditioning3="YES"),'DHC Utility Schedule'!P26, AND(Dwelling_Type3="Townhouse", Air_Conditioning3="YES"), 'DHC Utility Schedule'!P26, AND(Dwelling_Type3="Duplex (2 Family)", Air_Conditioning3="YES"),'DHC Utility Schedule'!V26, AND(Dwelling_Type3="Detached (Single Family)", Air_Conditioning3="YES"),'DHC Utility Schedule'!AB26, AND(Dwelling_Type3="Manufactured Home (Single Family)", Air_Conditioning3 ="YES"),'DHC Utility Schedule'!AB26, Air_Conditioning3="NO", 0)</f>
        <v>#N/A</v>
      </c>
      <c r="F52" s="10" t="e" cm="1">
        <f t="array" ref="F52">_xlfn.IFS(AND(Dwelling_Type3="High Rise Apartment (5 Stories or More)", Air_Conditioning3="YES"),'DHC Utility Schedule'!E26, AND(Dwelling_Type3="Low Rise Apartment (Less than 5 Stories)", Air_Conditioning3="YES"),'DHC Utility Schedule'!K26, AND(Dwelling_Type3="Row House", Air_Conditioning3="YES"),'DHC Utility Schedule'!Q26, AND(Dwelling_Type3="Townhouse", Air_Conditioning3="YES"), 'DHC Utility Schedule'!Q26, AND(Dwelling_Type3="Duplex (2 Family)", Air_Conditioning3="YES"),'DHC Utility Schedule'!W26, AND(Dwelling_Type3="Detached (Single Family)", Air_Conditioning3="YES"),'DHC Utility Schedule'!AC26, AND(Dwelling_Type3="Manufactured Home (Single Family)", Air_Conditioning3 ="YES"),'DHC Utility Schedule'!AC26, Air_Conditioning3="NO", 0)</f>
        <v>#N/A</v>
      </c>
      <c r="G52" s="10" t="e" cm="1">
        <f t="array" ref="G52">_xlfn.IFS(AND(Dwelling_Type3="High Rise Apartment (5 Stories or More)", Air_Conditioning3="YES"),'DHC Utility Schedule'!F26, AND(Dwelling_Type3="Low Rise Apartment (Less than 5 Stories)", Air_Conditioning3="YES"),'DHC Utility Schedule'!L26, AND(Dwelling_Type3="Row House", Air_Conditioning3="YES"),'DHC Utility Schedule'!R26, AND(Dwelling_Type3="Townhouse", Air_Conditioning3="YES"), 'DHC Utility Schedule'!R26, AND(Dwelling_Type3="Duplex (2 Family)", Air_Conditioning3="YES"),'DHC Utility Schedule'!X26, AND(Dwelling_Type3="Detached (Single Family)", Air_Conditioning3="YES"),'DHC Utility Schedule'!AD26, AND(Dwelling_Type3="Manufactured Home (Single Family)", Air_Conditioning3 ="YES"),'DHC Utility Schedule'!AD26, Air_Conditioning3="NO", 0)</f>
        <v>#N/A</v>
      </c>
      <c r="H52" s="10" t="e" cm="1">
        <f t="array" ref="H52">_xlfn.IFS(AND(Dwelling_Type3="High Rise Apartment (5 Stories or More)", Air_Conditioning3="YES"),'DHC Utility Schedule'!G26, AND(Dwelling_Type3="Low Rise Apartment (Less than 5 Stories)", Air_Conditioning3="YES"),'DHC Utility Schedule'!M26, AND(Dwelling_Type3="Row House", Air_Conditioning3="YES"),'DHC Utility Schedule'!S26, AND(Dwelling_Type3="Townhouse", Air_Conditioning3="YES"), 'DHC Utility Schedule'!S26, AND(Dwelling_Type3="Duplex (2 Family)", Air_Conditioning3="YES"),'DHC Utility Schedule'!Y26, AND(Dwelling_Type3="Detached (Single Family)", Air_Conditioning3="YES"),'DHC Utility Schedule'!AE26, AND(Dwelling_Type3="Manufactured Home (Single Family)", Air_Conditioning3 ="YES"),'DHC Utility Schedule'!AE26, Air_Conditioning3="NO", 0)</f>
        <v>#N/A</v>
      </c>
      <c r="I52" s="10" t="e" cm="1">
        <f t="array" ref="I52">_xlfn.IFS(AND(Dwelling_Type3="High Rise Apartment (5 Stories or More)", Air_Conditioning3="YES"),'DHC Utility Schedule'!H26, AND(Dwelling_Type3="Low Rise Apartment (Less than 5 Stories)", Air_Conditioning3="YES"),'DHC Utility Schedule'!N26, AND(Dwelling_Type3="Row House", Air_Conditioning3="YES"),'DHC Utility Schedule'!T26, AND(Dwelling_Type3="Townhouse", Air_Conditioning3="YES"), 'DHC Utility Schedule'!T26, AND(Dwelling_Type3="Duplex (2 Family)", Air_Conditioning3="YES"),'DHC Utility Schedule'!Z26, AND(Dwelling_Type3="Detached (Single Family)", Air_Conditioning3="YES"),'DHC Utility Schedule'!AF26, AND(Dwelling_Type3="Manufactured Home (Single Family)", Air_Conditioning3 ="YES"),'DHC Utility Schedule'!AF26, Air_Conditioning3="NO", 0)</f>
        <v>#N/A</v>
      </c>
      <c r="J52" s="10" t="e" cm="1">
        <f t="array" ref="J52">_xlfn.IFS(AND(Dwelling_Type3="High Rise Apartment (5 Stories or More)", Air_Conditioning3="YES"),'DHC Utility Schedule'!I26, AND(Dwelling_Type3="Low Rise Apartment (Less than 5 Stories)", Air_Conditioning3="YES"),'DHC Utility Schedule'!O26, AND(Dwelling_Type3="Row House", Air_Conditioning3="YES"),'DHC Utility Schedule'!U26, AND(Dwelling_Type3="Townhouse", Air_Conditioning3="YES"), 'DHC Utility Schedule'!U26, AND(Dwelling_Type3="Duplex (2 Family)", Air_Conditioning3="YES"),'DHC Utility Schedule'!AA26, AND(Dwelling_Type3="Detached (Single Family)", Air_Conditioning3="YES"),'DHC Utility Schedule'!AG26, AND(Dwelling_Type3="Manufactured Home (Single Family)", Air_Conditioning3 ="YES"),'DHC Utility Schedule'!AG26, Air_Conditioning3="NO", 0)</f>
        <v>#N/A</v>
      </c>
    </row>
    <row r="53" spans="2:16" x14ac:dyDescent="0.45">
      <c r="B53" s="50"/>
      <c r="C53" s="51"/>
      <c r="D53" s="52"/>
      <c r="E53" s="12"/>
      <c r="F53" s="12"/>
      <c r="G53" s="12"/>
      <c r="H53" s="12"/>
      <c r="I53" s="12"/>
      <c r="J53" s="12"/>
    </row>
    <row r="54" spans="2:16" x14ac:dyDescent="0.45">
      <c r="B54" s="102" t="s">
        <v>28</v>
      </c>
      <c r="C54" s="102"/>
      <c r="D54" s="52"/>
      <c r="E54" s="75" cm="1">
        <f t="array" ref="E54">SUM(IFERROR(E43:E52,))</f>
        <v>0</v>
      </c>
      <c r="F54" s="76" cm="1">
        <f t="array" ref="F54">SUM(IFERROR(F43:F52,))</f>
        <v>0</v>
      </c>
      <c r="G54" s="76" cm="1">
        <f t="array" ref="G54">SUM(IFERROR(G43:G52,))</f>
        <v>0</v>
      </c>
      <c r="H54" s="76" cm="1">
        <f t="array" ref="H54">SUM(IFERROR(H43:H52,))</f>
        <v>0</v>
      </c>
      <c r="I54" s="76" cm="1">
        <f t="array" ref="I54">SUM(IFERROR(I43:I52,))</f>
        <v>0</v>
      </c>
      <c r="J54" s="77" cm="1">
        <f t="array" ref="J54">SUM(IFERROR(J43:J52,))</f>
        <v>0</v>
      </c>
    </row>
    <row r="55" spans="2:16" x14ac:dyDescent="0.45">
      <c r="E55" s="6"/>
      <c r="F55" s="6"/>
      <c r="G55" s="6"/>
      <c r="H55" s="6"/>
      <c r="I55" s="6"/>
      <c r="J55" s="6"/>
    </row>
    <row r="56" spans="2:16" x14ac:dyDescent="0.45">
      <c r="E56" s="6"/>
      <c r="F56" s="6"/>
      <c r="G56" s="6"/>
      <c r="H56" s="6"/>
      <c r="I56" s="6"/>
      <c r="J56" s="6"/>
    </row>
    <row r="59" spans="2:16" ht="14.25" customHeight="1" x14ac:dyDescent="0.45">
      <c r="B59" s="103"/>
      <c r="C59" s="103"/>
      <c r="D59" s="103"/>
      <c r="E59" s="103"/>
      <c r="F59" s="103"/>
      <c r="G59" s="103"/>
      <c r="H59" s="103"/>
      <c r="I59" s="103"/>
      <c r="J59" s="103"/>
      <c r="L59" s="26"/>
      <c r="M59" s="27"/>
      <c r="N59" s="27"/>
      <c r="O59" s="27"/>
      <c r="P59" s="27"/>
    </row>
    <row r="60" spans="2:16" ht="14.25" customHeight="1" x14ac:dyDescent="0.45">
      <c r="B60" s="101"/>
      <c r="C60" s="101"/>
      <c r="D60" s="101"/>
      <c r="E60" s="101"/>
      <c r="F60" s="101"/>
      <c r="G60" s="101"/>
      <c r="H60" s="101"/>
      <c r="I60" s="101"/>
      <c r="J60" s="101"/>
      <c r="L60" s="28"/>
      <c r="M60" s="28"/>
      <c r="N60" s="28"/>
      <c r="O60" s="28"/>
      <c r="P60" s="28"/>
    </row>
    <row r="61" spans="2:16" ht="14.25" customHeight="1" x14ac:dyDescent="0.45">
      <c r="B61" s="101"/>
      <c r="C61" s="101"/>
      <c r="D61" s="101"/>
      <c r="E61" s="101"/>
      <c r="F61" s="101"/>
      <c r="G61" s="101"/>
      <c r="H61" s="101"/>
      <c r="I61" s="101"/>
      <c r="J61" s="101"/>
      <c r="L61" s="28"/>
      <c r="M61" s="28"/>
      <c r="N61" s="28"/>
      <c r="O61" s="28"/>
      <c r="P61" s="28"/>
    </row>
  </sheetData>
  <sheetProtection algorithmName="SHA-512" hashValue="/V66SPREig3XhAeenIg6C1VlrPhDaaFErxwdgEFUj0cflS3oiNXf8fz/zALjKGaa6RYPWj7ZYzQuTQm6wTz/qA==" saltValue="DQJENAxk0cyQzM5GPmfXRw==" spinCount="100000" sheet="1" objects="1" scenarios="1"/>
  <protectedRanges>
    <protectedRange sqref="B7 C9:C20 C25:C36 C41:C52" name="Utility Allowances"/>
  </protectedRanges>
  <mergeCells count="8">
    <mergeCell ref="A4:K4"/>
    <mergeCell ref="A5:K5"/>
    <mergeCell ref="B61:J61"/>
    <mergeCell ref="B22:C22"/>
    <mergeCell ref="B38:C38"/>
    <mergeCell ref="B54:C54"/>
    <mergeCell ref="B59:J59"/>
    <mergeCell ref="B60:J60"/>
  </mergeCells>
  <phoneticPr fontId="12" type="noConversion"/>
  <conditionalFormatting sqref="B9:C9">
    <cfRule type="containsText" dxfId="9" priority="10" operator="containsText" text="Enter Structure Description">
      <formula>NOT(ISERROR(SEARCH("Enter Structure Description",B9)))</formula>
    </cfRule>
  </conditionalFormatting>
  <conditionalFormatting sqref="B25:C25">
    <cfRule type="containsText" dxfId="8" priority="2" operator="containsText" text="Enter Structure Description">
      <formula>NOT(ISERROR(SEARCH("Enter Structure Description",B25)))</formula>
    </cfRule>
  </conditionalFormatting>
  <conditionalFormatting sqref="B41:C41">
    <cfRule type="containsText" dxfId="7" priority="1" operator="containsText" text="Enter Structure Description">
      <formula>NOT(ISERROR(SEARCH("Enter Structure Description",B41)))</formula>
    </cfRule>
  </conditionalFormatting>
  <conditionalFormatting sqref="E10:J20 E26:J36 E42:J52">
    <cfRule type="containsErrors" dxfId="6" priority="4">
      <formula>ISERROR(E10)</formula>
    </cfRule>
  </conditionalFormatting>
  <conditionalFormatting sqref="E22:J22 E38:J38 E54:J54">
    <cfRule type="containsErrors" dxfId="5" priority="3">
      <formula>ISERROR(E22)</formula>
    </cfRule>
  </conditionalFormatting>
  <dataValidations count="1">
    <dataValidation type="list" allowBlank="1" showInputMessage="1" showErrorMessage="1" sqref="C14:C20 C30:C36 C46:C52" xr:uid="{C5BE69D1-93A9-48C5-97D7-DD8CAF6EBF3B}">
      <formula1>"Yes, No"</formula1>
    </dataValidation>
  </dataValidations>
  <pageMargins left="0.7" right="0.7" top="0.75" bottom="0.75" header="0.3" footer="0.3"/>
  <pageSetup scale="86" fitToHeight="0" orientation="landscape" r:id="rId1"/>
  <rowBreaks count="3" manualBreakCount="3">
    <brk id="23" max="16383" man="1"/>
    <brk id="39" max="16383" man="1"/>
    <brk id="5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FB24FD0-6115-431B-9A21-C0307BC522F2}">
          <x14:formula1>
            <xm:f>'Dropdown Lists'!$B$3:$B$9</xm:f>
          </x14:formula1>
          <xm:sqref>C10 C26 C42</xm:sqref>
        </x14:dataValidation>
        <x14:dataValidation type="list" allowBlank="1" showInputMessage="1" showErrorMessage="1" xr:uid="{B39D2879-00FA-41FA-BD5E-B561D03A93A2}">
          <x14:formula1>
            <xm:f>'Dropdown Lists'!$C$3:$C$7</xm:f>
          </x14:formula1>
          <xm:sqref>C11 C27 C43</xm:sqref>
        </x14:dataValidation>
        <x14:dataValidation type="list" allowBlank="1" showInputMessage="1" showErrorMessage="1" xr:uid="{6815F2A5-55E8-427E-B9FE-91B04FE38467}">
          <x14:formula1>
            <xm:f>'Dropdown Lists'!$D$3:$D$6</xm:f>
          </x14:formula1>
          <xm:sqref>C12 C28 C44</xm:sqref>
        </x14:dataValidation>
        <x14:dataValidation type="list" allowBlank="1" showInputMessage="1" showErrorMessage="1" xr:uid="{EAC11C20-72C7-4B0C-8340-CAA26ADAA716}">
          <x14:formula1>
            <xm:f>'Dropdown Lists'!$E$3:$E$6</xm:f>
          </x14:formula1>
          <xm:sqref>C13 C29 C45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3AD94-3821-4FB3-87A4-7873A128B8F2}">
  <sheetPr>
    <tabColor rgb="FF004445"/>
    <pageSetUpPr fitToPage="1"/>
  </sheetPr>
  <dimension ref="A1:P40"/>
  <sheetViews>
    <sheetView showGridLines="0" topLeftCell="A4" zoomScale="90" zoomScaleNormal="90" workbookViewId="0">
      <selection activeCell="F9" sqref="F9"/>
    </sheetView>
  </sheetViews>
  <sheetFormatPr defaultRowHeight="14.25" x14ac:dyDescent="0.45"/>
  <cols>
    <col min="1" max="1" width="1.59765625" customWidth="1"/>
    <col min="2" max="6" width="9.33203125" style="2" customWidth="1"/>
    <col min="7" max="7" width="37.1328125" style="2" bestFit="1" customWidth="1"/>
    <col min="8" max="11" width="15.73046875" style="2" customWidth="1"/>
    <col min="12" max="12" width="15.73046875" customWidth="1"/>
    <col min="13" max="15" width="15.73046875" style="2" customWidth="1"/>
    <col min="16" max="16" width="1.59765625" customWidth="1"/>
  </cols>
  <sheetData>
    <row r="1" spans="1:16" x14ac:dyDescent="0.45">
      <c r="B1" s="46"/>
      <c r="D1"/>
      <c r="K1"/>
      <c r="M1"/>
      <c r="N1"/>
      <c r="O1"/>
    </row>
    <row r="2" spans="1:16" x14ac:dyDescent="0.45">
      <c r="B2" s="46"/>
      <c r="D2"/>
      <c r="K2"/>
      <c r="M2"/>
      <c r="N2"/>
      <c r="O2"/>
    </row>
    <row r="3" spans="1:16" x14ac:dyDescent="0.45">
      <c r="B3" s="46"/>
      <c r="D3"/>
      <c r="K3"/>
      <c r="M3"/>
      <c r="N3"/>
      <c r="O3"/>
    </row>
    <row r="4" spans="1:16" x14ac:dyDescent="0.45">
      <c r="A4" s="100" t="s">
        <v>112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16" x14ac:dyDescent="0.45">
      <c r="A5" s="100" t="s">
        <v>113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</row>
    <row r="6" spans="1:16" x14ac:dyDescent="0.45">
      <c r="B6" s="46"/>
      <c r="D6"/>
      <c r="K6"/>
      <c r="M6"/>
      <c r="N6"/>
      <c r="O6"/>
    </row>
    <row r="7" spans="1:16" ht="18" x14ac:dyDescent="0.55000000000000004">
      <c r="A7" s="68"/>
      <c r="B7" s="68" t="str">
        <f>'1. Utility Allowance'!B7</f>
        <v>[Enter Project Name]</v>
      </c>
      <c r="C7" s="68"/>
      <c r="D7" s="78"/>
      <c r="E7" s="68"/>
      <c r="F7" s="68"/>
      <c r="G7" s="68"/>
      <c r="H7" s="68"/>
      <c r="I7" s="68"/>
      <c r="J7" s="68"/>
      <c r="K7" s="68"/>
      <c r="L7" s="68"/>
      <c r="M7" s="68"/>
      <c r="N7" s="68"/>
      <c r="O7" s="79">
        <f ca="1">TODAY()</f>
        <v>45747</v>
      </c>
      <c r="P7" s="68"/>
    </row>
    <row r="8" spans="1:16" x14ac:dyDescent="0.45">
      <c r="B8" s="13"/>
    </row>
    <row r="10" spans="1:16" x14ac:dyDescent="0.45">
      <c r="B10" s="14" t="s">
        <v>70</v>
      </c>
      <c r="C10" s="14"/>
      <c r="D10" s="14"/>
      <c r="E10" s="14"/>
      <c r="F10" s="14"/>
      <c r="G10" s="88"/>
      <c r="I10"/>
      <c r="J10"/>
    </row>
    <row r="11" spans="1:16" x14ac:dyDescent="0.45">
      <c r="B11" s="15" t="s">
        <v>40</v>
      </c>
      <c r="C11" s="15"/>
      <c r="D11" s="15"/>
      <c r="E11" s="15"/>
      <c r="F11" s="15"/>
      <c r="G11" s="88"/>
      <c r="I11"/>
      <c r="J11"/>
    </row>
    <row r="13" spans="1:16" x14ac:dyDescent="0.45">
      <c r="E13" s="16" t="s">
        <v>41</v>
      </c>
      <c r="F13" s="16"/>
      <c r="H13" s="16" t="s">
        <v>42</v>
      </c>
      <c r="I13" s="16" t="s">
        <v>43</v>
      </c>
      <c r="J13" s="16" t="s">
        <v>44</v>
      </c>
      <c r="K13" s="16" t="s">
        <v>45</v>
      </c>
      <c r="L13" s="16" t="s">
        <v>46</v>
      </c>
      <c r="M13" s="16" t="s">
        <v>47</v>
      </c>
      <c r="N13" s="16" t="s">
        <v>48</v>
      </c>
      <c r="O13" s="16" t="s">
        <v>49</v>
      </c>
    </row>
    <row r="14" spans="1:16" x14ac:dyDescent="0.45">
      <c r="K14" s="17" t="s">
        <v>63</v>
      </c>
      <c r="L14" s="17" t="s">
        <v>75</v>
      </c>
      <c r="M14" s="17" t="s">
        <v>55</v>
      </c>
      <c r="N14" s="17" t="s">
        <v>53</v>
      </c>
      <c r="O14" s="17" t="s">
        <v>54</v>
      </c>
    </row>
    <row r="15" spans="1:16" s="18" customFormat="1" ht="28.5" customHeight="1" x14ac:dyDescent="0.45">
      <c r="B15" s="80" t="s">
        <v>69</v>
      </c>
      <c r="C15" s="81" t="s">
        <v>35</v>
      </c>
      <c r="D15" s="81" t="s">
        <v>33</v>
      </c>
      <c r="E15" s="81" t="s">
        <v>34</v>
      </c>
      <c r="F15" s="81" t="s">
        <v>103</v>
      </c>
      <c r="G15" s="81" t="s">
        <v>102</v>
      </c>
      <c r="H15" s="81" t="s">
        <v>135</v>
      </c>
      <c r="I15" s="81" t="s">
        <v>29</v>
      </c>
      <c r="J15" s="81" t="s">
        <v>71</v>
      </c>
      <c r="K15" s="81" t="s">
        <v>30</v>
      </c>
      <c r="L15" s="81" t="s">
        <v>50</v>
      </c>
      <c r="M15" s="81" t="s">
        <v>51</v>
      </c>
      <c r="N15" s="81" t="s">
        <v>52</v>
      </c>
      <c r="O15" s="81" t="s">
        <v>31</v>
      </c>
    </row>
    <row r="16" spans="1:16" x14ac:dyDescent="0.45">
      <c r="B16" s="88"/>
      <c r="C16" s="88"/>
      <c r="D16" s="89"/>
      <c r="E16" s="88"/>
      <c r="F16" s="90"/>
      <c r="G16" s="8" t="e" cm="1">
        <f t="array" ref="G16">_xlfn.IFS('2. Housing TIF'!B16="#1",Description1,'2. Housing TIF'!B16="#2",Description2, '2. Housing TIF'!B16="#3",Description3)</f>
        <v>#N/A</v>
      </c>
      <c r="H16" s="9" t="e">
        <f>INDEX('AMI Schedule'!$C$6:$H$22,17,MATCH(C16,'AMI Schedule'!$C$5:$H$5,0))</f>
        <v>#N/A</v>
      </c>
      <c r="I16" s="9" t="e">
        <f>INDEX('AMI Schedule'!$C$6:$H$21, MATCH('2. Housing TIF'!D16,'AMI Schedule'!$B$6:$B$21,0), MATCH('2. Housing TIF'!C16,'AMI Schedule'!$C$5:$H$5,0))</f>
        <v>#N/A</v>
      </c>
      <c r="J16" s="10" t="e" cm="1">
        <f t="array" ref="J16">_xlfn.IFS(B16="#1",INDEX('1. Utility Allowance'!$E$9:$J$22,14,MATCH('2. Housing TIF'!C16,'1. Utility Allowance'!$E$9:$J$9,0)),B16="#2",INDEX('1. Utility Allowance'!$E$25:$J$38,14,MATCH('2. Housing TIF'!C16,'1. Utility Allowance'!$E$25:$J$25,0)), B16="#3", INDEX('1. Utility Allowance'!$E$41:$J$54, 14, MATCH('2. Housing TIF'!C16,'1. Utility Allowance'!$E$41:$J$41,0)))+F16</f>
        <v>#N/A</v>
      </c>
      <c r="K16" s="10" t="e">
        <f t="shared" ref="K16:K27" si="0">I16-J16</f>
        <v>#N/A</v>
      </c>
      <c r="L16" s="10" t="e">
        <f>H16-K16</f>
        <v>#N/A</v>
      </c>
      <c r="M16" s="11" t="e">
        <f t="shared" ref="M16:M27" si="1">L16*E16*12</f>
        <v>#N/A</v>
      </c>
      <c r="N16" s="11" t="e">
        <f t="shared" ref="N16:N27" si="2">M16*$G$10</f>
        <v>#N/A</v>
      </c>
      <c r="O16" s="11" t="e">
        <f t="shared" ref="O16:O27" si="3">N16/E16</f>
        <v>#N/A</v>
      </c>
    </row>
    <row r="17" spans="2:15" x14ac:dyDescent="0.45">
      <c r="B17" s="88"/>
      <c r="C17" s="88"/>
      <c r="D17" s="89"/>
      <c r="E17" s="88"/>
      <c r="F17" s="90"/>
      <c r="G17" s="8" t="e" cm="1">
        <f t="array" ref="G17">_xlfn.IFS('2. Housing TIF'!B17="#1",Dwelling_Type,'2. Housing TIF'!B17="#2",Dwelling_Type2, '2. Housing TIF'!B17="#3",Dwelling_Type3)</f>
        <v>#N/A</v>
      </c>
      <c r="H17" s="9" t="e">
        <f>INDEX('AMI Schedule'!$C$6:$H$22,17,MATCH(C17,'AMI Schedule'!$C$5:$H$5,0))</f>
        <v>#N/A</v>
      </c>
      <c r="I17" s="9" t="e">
        <f>INDEX('AMI Schedule'!$C$6:$H$21, MATCH('2. Housing TIF'!D17,'AMI Schedule'!$B$6:$B$21,0), MATCH('2. Housing TIF'!C17,'AMI Schedule'!$C$5:$H$5,0))</f>
        <v>#N/A</v>
      </c>
      <c r="J17" s="10" t="e" cm="1">
        <f t="array" ref="J17">_xlfn.IFS(B17="#1",INDEX('1. Utility Allowance'!$E$9:$J$22,14,MATCH('2. Housing TIF'!C17,'1. Utility Allowance'!$E$9:$J$9,0)),B17="#2",INDEX('1. Utility Allowance'!$E$25:$J$38,14,MATCH('2. Housing TIF'!C17,'1. Utility Allowance'!$E$25:$J$25,0)), B17="#3", INDEX('1. Utility Allowance'!$E$41:$J$54, 14, MATCH('2. Housing TIF'!C17,'1. Utility Allowance'!$E$41:$J$41,0)))+F17</f>
        <v>#N/A</v>
      </c>
      <c r="K17" s="10" t="e">
        <f t="shared" si="0"/>
        <v>#N/A</v>
      </c>
      <c r="L17" s="10" t="e">
        <f t="shared" ref="L17:L27" si="4">H17-K17</f>
        <v>#N/A</v>
      </c>
      <c r="M17" s="11" t="e">
        <f t="shared" si="1"/>
        <v>#N/A</v>
      </c>
      <c r="N17" s="11" t="e">
        <f t="shared" si="2"/>
        <v>#N/A</v>
      </c>
      <c r="O17" s="11" t="e">
        <f t="shared" si="3"/>
        <v>#N/A</v>
      </c>
    </row>
    <row r="18" spans="2:15" x14ac:dyDescent="0.45">
      <c r="B18" s="88"/>
      <c r="C18" s="88"/>
      <c r="D18" s="89"/>
      <c r="E18" s="88"/>
      <c r="F18" s="90"/>
      <c r="G18" s="8" t="e" cm="1">
        <f t="array" ref="G18">_xlfn.IFS('2. Housing TIF'!B18="#1",Dwelling_Type,'2. Housing TIF'!B18="#2",Dwelling_Type2, '2. Housing TIF'!B18="#3",Dwelling_Type3)</f>
        <v>#N/A</v>
      </c>
      <c r="H18" s="9" t="e">
        <f>INDEX('AMI Schedule'!$C$6:$H$22,17,MATCH(C18,'AMI Schedule'!$C$5:$H$5,0))</f>
        <v>#N/A</v>
      </c>
      <c r="I18" s="9" t="e">
        <f>INDEX('AMI Schedule'!$C$6:$H$21, MATCH('2. Housing TIF'!D18,'AMI Schedule'!$B$6:$B$21,0), MATCH('2. Housing TIF'!C18,'AMI Schedule'!$C$5:$H$5,0))</f>
        <v>#N/A</v>
      </c>
      <c r="J18" s="10" t="e" cm="1">
        <f t="array" ref="J18">_xlfn.IFS(B18="#1",INDEX('1. Utility Allowance'!$E$9:$J$22,14,MATCH('2. Housing TIF'!C18,'1. Utility Allowance'!$E$9:$J$9,0)),B18="#2",INDEX('1. Utility Allowance'!$E$25:$J$38,14,MATCH('2. Housing TIF'!C18,'1. Utility Allowance'!$E$25:$J$25,0)), B18="#3", INDEX('1. Utility Allowance'!$E$41:$J$54, 14, MATCH('2. Housing TIF'!C18,'1. Utility Allowance'!$E$41:$J$41,0)))+F18</f>
        <v>#N/A</v>
      </c>
      <c r="K18" s="10" t="e">
        <f t="shared" si="0"/>
        <v>#N/A</v>
      </c>
      <c r="L18" s="10" t="e">
        <f t="shared" si="4"/>
        <v>#N/A</v>
      </c>
      <c r="M18" s="11" t="e">
        <f t="shared" si="1"/>
        <v>#N/A</v>
      </c>
      <c r="N18" s="11" t="e">
        <f t="shared" si="2"/>
        <v>#N/A</v>
      </c>
      <c r="O18" s="11" t="e">
        <f t="shared" si="3"/>
        <v>#N/A</v>
      </c>
    </row>
    <row r="19" spans="2:15" x14ac:dyDescent="0.45">
      <c r="B19" s="88"/>
      <c r="C19" s="88"/>
      <c r="D19" s="89"/>
      <c r="E19" s="88"/>
      <c r="F19" s="90"/>
      <c r="G19" s="8" t="e" cm="1">
        <f t="array" ref="G19">_xlfn.IFS('2. Housing TIF'!B19="#1",Dwelling_Type,'2. Housing TIF'!B19="#2",Dwelling_Type2, '2. Housing TIF'!B19="#3",Dwelling_Type3)</f>
        <v>#N/A</v>
      </c>
      <c r="H19" s="9" t="e">
        <f>INDEX('AMI Schedule'!$C$6:$H$22,17,MATCH(C19,'AMI Schedule'!$C$5:$H$5,0))</f>
        <v>#N/A</v>
      </c>
      <c r="I19" s="9" t="e">
        <f>INDEX('AMI Schedule'!$C$6:$H$21, MATCH('2. Housing TIF'!D19,'AMI Schedule'!$B$6:$B$21,0), MATCH('2. Housing TIF'!C19,'AMI Schedule'!$C$5:$H$5,0))</f>
        <v>#N/A</v>
      </c>
      <c r="J19" s="10" t="e" cm="1">
        <f t="array" ref="J19">_xlfn.IFS(B19="#1",INDEX('1. Utility Allowance'!$E$9:$J$22,14,MATCH('2. Housing TIF'!C19,'1. Utility Allowance'!$E$9:$J$9,0)),B19="#2",INDEX('1. Utility Allowance'!$E$25:$J$38,14,MATCH('2. Housing TIF'!C19,'1. Utility Allowance'!$E$25:$J$25,0)), B19="#3", INDEX('1. Utility Allowance'!$E$41:$J$54, 14, MATCH('2. Housing TIF'!C19,'1. Utility Allowance'!$E$41:$J$41,0)))+F19</f>
        <v>#N/A</v>
      </c>
      <c r="K19" s="10" t="e">
        <f t="shared" si="0"/>
        <v>#N/A</v>
      </c>
      <c r="L19" s="10" t="e">
        <f t="shared" si="4"/>
        <v>#N/A</v>
      </c>
      <c r="M19" s="11" t="e">
        <f t="shared" si="1"/>
        <v>#N/A</v>
      </c>
      <c r="N19" s="11" t="e">
        <f t="shared" si="2"/>
        <v>#N/A</v>
      </c>
      <c r="O19" s="11" t="e">
        <f t="shared" si="3"/>
        <v>#N/A</v>
      </c>
    </row>
    <row r="20" spans="2:15" x14ac:dyDescent="0.45">
      <c r="B20" s="88"/>
      <c r="C20" s="88"/>
      <c r="D20" s="89"/>
      <c r="E20" s="88"/>
      <c r="F20" s="90"/>
      <c r="G20" s="8" t="e" cm="1">
        <f t="array" ref="G20">_xlfn.IFS('2. Housing TIF'!B20="#1",Dwelling_Type,'2. Housing TIF'!B20="#2",Dwelling_Type2, '2. Housing TIF'!B20="#3",Dwelling_Type3)</f>
        <v>#N/A</v>
      </c>
      <c r="H20" s="9" t="e">
        <f>INDEX('AMI Schedule'!$C$6:$H$22,17,MATCH(C20,'AMI Schedule'!$C$5:$H$5,0))</f>
        <v>#N/A</v>
      </c>
      <c r="I20" s="9" t="e">
        <f>INDEX('AMI Schedule'!$C$6:$H$21, MATCH('2. Housing TIF'!D20,'AMI Schedule'!$B$6:$B$21,0), MATCH('2. Housing TIF'!C20,'AMI Schedule'!$C$5:$H$5,0))</f>
        <v>#N/A</v>
      </c>
      <c r="J20" s="10" t="e" cm="1">
        <f t="array" ref="J20">_xlfn.IFS(B20="#1",INDEX('1. Utility Allowance'!$E$9:$J$22,14,MATCH('2. Housing TIF'!C20,'1. Utility Allowance'!$E$9:$J$9,0)),B20="#2",INDEX('1. Utility Allowance'!$E$25:$J$38,14,MATCH('2. Housing TIF'!C20,'1. Utility Allowance'!$E$25:$J$25,0)), B20="#3", INDEX('1. Utility Allowance'!$E$41:$J$54, 14, MATCH('2. Housing TIF'!C20,'1. Utility Allowance'!$E$41:$J$41,0)))+F20</f>
        <v>#N/A</v>
      </c>
      <c r="K20" s="10" t="e">
        <f t="shared" si="0"/>
        <v>#N/A</v>
      </c>
      <c r="L20" s="10" t="e">
        <f t="shared" si="4"/>
        <v>#N/A</v>
      </c>
      <c r="M20" s="11" t="e">
        <f t="shared" si="1"/>
        <v>#N/A</v>
      </c>
      <c r="N20" s="11" t="e">
        <f t="shared" si="2"/>
        <v>#N/A</v>
      </c>
      <c r="O20" s="11" t="e">
        <f t="shared" si="3"/>
        <v>#N/A</v>
      </c>
    </row>
    <row r="21" spans="2:15" x14ac:dyDescent="0.45">
      <c r="B21" s="88"/>
      <c r="C21" s="88"/>
      <c r="D21" s="89"/>
      <c r="E21" s="88"/>
      <c r="F21" s="90"/>
      <c r="G21" s="8" t="e" cm="1">
        <f t="array" ref="G21">_xlfn.IFS('2. Housing TIF'!B21="#1",Dwelling_Type,'2. Housing TIF'!B21="#2",Dwelling_Type2, '2. Housing TIF'!B21="#3",Dwelling_Type3)</f>
        <v>#N/A</v>
      </c>
      <c r="H21" s="9" t="e">
        <f>INDEX('AMI Schedule'!$C$6:$H$22,17,MATCH(C21,'AMI Schedule'!$C$5:$H$5,0))</f>
        <v>#N/A</v>
      </c>
      <c r="I21" s="9" t="e">
        <f>INDEX('AMI Schedule'!$C$6:$H$21, MATCH('2. Housing TIF'!D21,'AMI Schedule'!$B$6:$B$21,0), MATCH('2. Housing TIF'!C21,'AMI Schedule'!$C$5:$H$5,0))</f>
        <v>#N/A</v>
      </c>
      <c r="J21" s="10" t="e" cm="1">
        <f t="array" ref="J21">_xlfn.IFS(B21="#1",INDEX('1. Utility Allowance'!$E$9:$J$22,14,MATCH('2. Housing TIF'!C21,'1. Utility Allowance'!$E$9:$J$9,0)),B21="#2",INDEX('1. Utility Allowance'!$E$25:$J$38,14,MATCH('2. Housing TIF'!C21,'1. Utility Allowance'!$E$25:$J$25,0)), B21="#3", INDEX('1. Utility Allowance'!$E$41:$J$54, 14, MATCH('2. Housing TIF'!C21,'1. Utility Allowance'!$E$41:$J$41,0)))+F21</f>
        <v>#N/A</v>
      </c>
      <c r="K21" s="10" t="e">
        <f t="shared" si="0"/>
        <v>#N/A</v>
      </c>
      <c r="L21" s="10" t="e">
        <f t="shared" si="4"/>
        <v>#N/A</v>
      </c>
      <c r="M21" s="11" t="e">
        <f t="shared" si="1"/>
        <v>#N/A</v>
      </c>
      <c r="N21" s="11" t="e">
        <f t="shared" si="2"/>
        <v>#N/A</v>
      </c>
      <c r="O21" s="11" t="e">
        <f t="shared" si="3"/>
        <v>#N/A</v>
      </c>
    </row>
    <row r="22" spans="2:15" x14ac:dyDescent="0.45">
      <c r="B22" s="88"/>
      <c r="C22" s="88"/>
      <c r="D22" s="89"/>
      <c r="E22" s="88"/>
      <c r="F22" s="90"/>
      <c r="G22" s="8" t="e" cm="1">
        <f t="array" ref="G22">_xlfn.IFS('2. Housing TIF'!B22="#1",Dwelling_Type,'2. Housing TIF'!B22="#2",Dwelling_Type2, '2. Housing TIF'!B22="#3",Dwelling_Type3)</f>
        <v>#N/A</v>
      </c>
      <c r="H22" s="9" t="e">
        <f>INDEX('AMI Schedule'!$C$6:$H$22,17,MATCH(C22,'AMI Schedule'!$C$5:$H$5,0))</f>
        <v>#N/A</v>
      </c>
      <c r="I22" s="9" t="e">
        <f>INDEX('AMI Schedule'!$C$6:$H$21, MATCH('2. Housing TIF'!D22,'AMI Schedule'!$B$6:$B$21,0), MATCH('2. Housing TIF'!C22,'AMI Schedule'!$C$5:$H$5,0))</f>
        <v>#N/A</v>
      </c>
      <c r="J22" s="10" t="e" cm="1">
        <f t="array" ref="J22">_xlfn.IFS(B22="#1",INDEX('1. Utility Allowance'!$E$9:$J$22,14,MATCH('2. Housing TIF'!C22,'1. Utility Allowance'!$E$9:$J$9,0)),B22="#2",INDEX('1. Utility Allowance'!$E$25:$J$38,14,MATCH('2. Housing TIF'!C22,'1. Utility Allowance'!$E$25:$J$25,0)), B22="#3", INDEX('1. Utility Allowance'!$E$41:$J$54, 14, MATCH('2. Housing TIF'!C22,'1. Utility Allowance'!$E$41:$J$41,0)))+F22</f>
        <v>#N/A</v>
      </c>
      <c r="K22" s="10" t="e">
        <f t="shared" si="0"/>
        <v>#N/A</v>
      </c>
      <c r="L22" s="10" t="e">
        <f t="shared" si="4"/>
        <v>#N/A</v>
      </c>
      <c r="M22" s="11" t="e">
        <f t="shared" si="1"/>
        <v>#N/A</v>
      </c>
      <c r="N22" s="11" t="e">
        <f t="shared" si="2"/>
        <v>#N/A</v>
      </c>
      <c r="O22" s="11" t="e">
        <f t="shared" si="3"/>
        <v>#N/A</v>
      </c>
    </row>
    <row r="23" spans="2:15" x14ac:dyDescent="0.45">
      <c r="B23" s="88"/>
      <c r="C23" s="88"/>
      <c r="D23" s="89"/>
      <c r="E23" s="88"/>
      <c r="F23" s="90"/>
      <c r="G23" s="8" t="e" cm="1">
        <f t="array" ref="G23">_xlfn.IFS('2. Housing TIF'!B23="#1",Dwelling_Type,'2. Housing TIF'!B23="#2",Dwelling_Type2, '2. Housing TIF'!B23="#3",Dwelling_Type3)</f>
        <v>#N/A</v>
      </c>
      <c r="H23" s="9" t="e">
        <f>INDEX('AMI Schedule'!$C$6:$H$22,17,MATCH(C23,'AMI Schedule'!$C$5:$H$5,0))</f>
        <v>#N/A</v>
      </c>
      <c r="I23" s="9" t="e">
        <f>INDEX('AMI Schedule'!$C$6:$H$21, MATCH('2. Housing TIF'!D23,'AMI Schedule'!$B$6:$B$21,0), MATCH('2. Housing TIF'!C23,'AMI Schedule'!$C$5:$H$5,0))</f>
        <v>#N/A</v>
      </c>
      <c r="J23" s="10" t="e" cm="1">
        <f t="array" ref="J23">_xlfn.IFS(B23="#1",INDEX('1. Utility Allowance'!$E$9:$J$22,14,MATCH('2. Housing TIF'!C23,'1. Utility Allowance'!$E$9:$J$9,0)),B23="#2",INDEX('1. Utility Allowance'!$E$25:$J$38,14,MATCH('2. Housing TIF'!C23,'1. Utility Allowance'!$E$25:$J$25,0)), B23="#3", INDEX('1. Utility Allowance'!$E$41:$J$54, 14, MATCH('2. Housing TIF'!C23,'1. Utility Allowance'!$E$41:$J$41,0)))+F23</f>
        <v>#N/A</v>
      </c>
      <c r="K23" s="10" t="e">
        <f t="shared" si="0"/>
        <v>#N/A</v>
      </c>
      <c r="L23" s="10" t="e">
        <f t="shared" si="4"/>
        <v>#N/A</v>
      </c>
      <c r="M23" s="11" t="e">
        <f t="shared" si="1"/>
        <v>#N/A</v>
      </c>
      <c r="N23" s="11" t="e">
        <f t="shared" si="2"/>
        <v>#N/A</v>
      </c>
      <c r="O23" s="11" t="e">
        <f t="shared" si="3"/>
        <v>#N/A</v>
      </c>
    </row>
    <row r="24" spans="2:15" x14ac:dyDescent="0.45">
      <c r="B24" s="88"/>
      <c r="C24" s="88"/>
      <c r="D24" s="89"/>
      <c r="E24" s="88"/>
      <c r="F24" s="90"/>
      <c r="G24" s="8" t="e" cm="1">
        <f t="array" ref="G24">_xlfn.IFS('2. Housing TIF'!B24="#1",Dwelling_Type,'2. Housing TIF'!B24="#2",Dwelling_Type2, '2. Housing TIF'!B24="#3",Dwelling_Type3)</f>
        <v>#N/A</v>
      </c>
      <c r="H24" s="9" t="e">
        <f>INDEX('AMI Schedule'!$C$6:$H$22,17,MATCH(C24,'AMI Schedule'!$C$5:$H$5,0))</f>
        <v>#N/A</v>
      </c>
      <c r="I24" s="9" t="e">
        <f>INDEX('AMI Schedule'!$C$6:$H$21, MATCH('2. Housing TIF'!D24,'AMI Schedule'!$B$6:$B$21,0), MATCH('2. Housing TIF'!C24,'AMI Schedule'!$C$5:$H$5,0))</f>
        <v>#N/A</v>
      </c>
      <c r="J24" s="10" t="e" cm="1">
        <f t="array" ref="J24">_xlfn.IFS(B24="#1",INDEX('1. Utility Allowance'!$E$9:$J$22,14,MATCH('2. Housing TIF'!C24,'1. Utility Allowance'!$E$9:$J$9,0)),B24="#2",INDEX('1. Utility Allowance'!$E$25:$J$38,14,MATCH('2. Housing TIF'!C24,'1. Utility Allowance'!$E$25:$J$25,0)), B24="#3", INDEX('1. Utility Allowance'!$E$41:$J$54, 14, MATCH('2. Housing TIF'!C24,'1. Utility Allowance'!$E$41:$J$41,0)))+F24</f>
        <v>#N/A</v>
      </c>
      <c r="K24" s="10" t="e">
        <f t="shared" si="0"/>
        <v>#N/A</v>
      </c>
      <c r="L24" s="10" t="e">
        <f t="shared" si="4"/>
        <v>#N/A</v>
      </c>
      <c r="M24" s="11" t="e">
        <f t="shared" si="1"/>
        <v>#N/A</v>
      </c>
      <c r="N24" s="11" t="e">
        <f t="shared" si="2"/>
        <v>#N/A</v>
      </c>
      <c r="O24" s="11" t="e">
        <f t="shared" si="3"/>
        <v>#N/A</v>
      </c>
    </row>
    <row r="25" spans="2:15" x14ac:dyDescent="0.45">
      <c r="B25" s="88"/>
      <c r="C25" s="88"/>
      <c r="D25" s="89"/>
      <c r="E25" s="88"/>
      <c r="F25" s="90"/>
      <c r="G25" s="8" t="e" cm="1">
        <f t="array" ref="G25">_xlfn.IFS('2. Housing TIF'!B25="#1",Dwelling_Type,'2. Housing TIF'!B25="#2",Dwelling_Type2, '2. Housing TIF'!B25="#3",Dwelling_Type3)</f>
        <v>#N/A</v>
      </c>
      <c r="H25" s="9" t="e">
        <f>INDEX('AMI Schedule'!$C$6:$H$22,17,MATCH(C25,'AMI Schedule'!$C$5:$H$5,0))</f>
        <v>#N/A</v>
      </c>
      <c r="I25" s="9" t="e">
        <f>INDEX('AMI Schedule'!$C$6:$H$21, MATCH('2. Housing TIF'!D25,'AMI Schedule'!$B$6:$B$21,0), MATCH('2. Housing TIF'!C25,'AMI Schedule'!$C$5:$H$5,0))</f>
        <v>#N/A</v>
      </c>
      <c r="J25" s="10" t="e" cm="1">
        <f t="array" ref="J25">_xlfn.IFS(B25="#1",INDEX('1. Utility Allowance'!$E$9:$J$22,14,MATCH('2. Housing TIF'!C25,'1. Utility Allowance'!$E$9:$J$9,0)),B25="#2",INDEX('1. Utility Allowance'!$E$25:$J$38,14,MATCH('2. Housing TIF'!C25,'1. Utility Allowance'!$E$25:$J$25,0)), B25="#3", INDEX('1. Utility Allowance'!$E$41:$J$54, 14, MATCH('2. Housing TIF'!C25,'1. Utility Allowance'!$E$41:$J$41,0)))+F25</f>
        <v>#N/A</v>
      </c>
      <c r="K25" s="10" t="e">
        <f t="shared" si="0"/>
        <v>#N/A</v>
      </c>
      <c r="L25" s="10" t="e">
        <f t="shared" si="4"/>
        <v>#N/A</v>
      </c>
      <c r="M25" s="11" t="e">
        <f t="shared" si="1"/>
        <v>#N/A</v>
      </c>
      <c r="N25" s="11" t="e">
        <f t="shared" si="2"/>
        <v>#N/A</v>
      </c>
      <c r="O25" s="11" t="e">
        <f t="shared" si="3"/>
        <v>#N/A</v>
      </c>
    </row>
    <row r="26" spans="2:15" x14ac:dyDescent="0.45">
      <c r="B26" s="88"/>
      <c r="C26" s="88"/>
      <c r="D26" s="89"/>
      <c r="E26" s="88"/>
      <c r="F26" s="90"/>
      <c r="G26" s="8" t="e" cm="1">
        <f t="array" ref="G26">_xlfn.IFS('2. Housing TIF'!B26="#1",Dwelling_Type,'2. Housing TIF'!B26="#2",Dwelling_Type2, '2. Housing TIF'!B26="#3",Dwelling_Type3)</f>
        <v>#N/A</v>
      </c>
      <c r="H26" s="9" t="e">
        <f>INDEX('AMI Schedule'!$C$6:$H$22,17,MATCH(C26,'AMI Schedule'!$C$5:$H$5,0))</f>
        <v>#N/A</v>
      </c>
      <c r="I26" s="9" t="e">
        <f>INDEX('AMI Schedule'!$C$6:$H$21, MATCH('2. Housing TIF'!D26,'AMI Schedule'!$B$6:$B$21,0), MATCH('2. Housing TIF'!C26,'AMI Schedule'!$C$5:$H$5,0))</f>
        <v>#N/A</v>
      </c>
      <c r="J26" s="10" t="e" cm="1">
        <f t="array" ref="J26">_xlfn.IFS(B26="#1",INDEX('1. Utility Allowance'!$E$9:$J$22,14,MATCH('2. Housing TIF'!C26,'1. Utility Allowance'!$E$9:$J$9,0)),B26="#2",INDEX('1. Utility Allowance'!$E$25:$J$38,14,MATCH('2. Housing TIF'!C26,'1. Utility Allowance'!$E$25:$J$25,0)), B26="#3", INDEX('1. Utility Allowance'!$E$41:$J$54, 14, MATCH('2. Housing TIF'!C26,'1. Utility Allowance'!$E$41:$J$41,0)))+F26</f>
        <v>#N/A</v>
      </c>
      <c r="K26" s="10" t="e">
        <f t="shared" si="0"/>
        <v>#N/A</v>
      </c>
      <c r="L26" s="10" t="e">
        <f t="shared" si="4"/>
        <v>#N/A</v>
      </c>
      <c r="M26" s="11" t="e">
        <f t="shared" si="1"/>
        <v>#N/A</v>
      </c>
      <c r="N26" s="11" t="e">
        <f t="shared" si="2"/>
        <v>#N/A</v>
      </c>
      <c r="O26" s="11" t="e">
        <f t="shared" si="3"/>
        <v>#N/A</v>
      </c>
    </row>
    <row r="27" spans="2:15" x14ac:dyDescent="0.45">
      <c r="B27" s="88"/>
      <c r="C27" s="88"/>
      <c r="D27" s="89"/>
      <c r="E27" s="88"/>
      <c r="F27" s="90"/>
      <c r="G27" s="8" t="e" cm="1">
        <f t="array" ref="G27">_xlfn.IFS('2. Housing TIF'!B27="#1",Dwelling_Type,'2. Housing TIF'!B27="#2",Dwelling_Type2, '2. Housing TIF'!B27="#3",Dwelling_Type3)</f>
        <v>#N/A</v>
      </c>
      <c r="H27" s="9" t="e">
        <f>INDEX('AMI Schedule'!$C$6:$H$22,17,MATCH(C27,'AMI Schedule'!$C$5:$H$5,0))</f>
        <v>#N/A</v>
      </c>
      <c r="I27" s="9" t="e">
        <f>INDEX('AMI Schedule'!$C$6:$H$21, MATCH('2. Housing TIF'!D27,'AMI Schedule'!$B$6:$B$21,0), MATCH('2. Housing TIF'!C27,'AMI Schedule'!$C$5:$H$5,0))</f>
        <v>#N/A</v>
      </c>
      <c r="J27" s="10" t="e" cm="1">
        <f t="array" ref="J27">_xlfn.IFS(B27="#1",INDEX('1. Utility Allowance'!$E$9:$J$22,14,MATCH('2. Housing TIF'!C27,'1. Utility Allowance'!$E$9:$J$9,0)),B27="#2",INDEX('1. Utility Allowance'!$E$25:$J$38,14,MATCH('2. Housing TIF'!C27,'1. Utility Allowance'!$E$25:$J$25,0)), B27="#3", INDEX('1. Utility Allowance'!$E$41:$J$54, 14, MATCH('2. Housing TIF'!C27,'1. Utility Allowance'!$E$41:$J$41,0)))+F27</f>
        <v>#N/A</v>
      </c>
      <c r="K27" s="10" t="e">
        <f t="shared" si="0"/>
        <v>#N/A</v>
      </c>
      <c r="L27" s="10" t="e">
        <f t="shared" si="4"/>
        <v>#N/A</v>
      </c>
      <c r="M27" s="11" t="e">
        <f t="shared" si="1"/>
        <v>#N/A</v>
      </c>
      <c r="N27" s="11" t="e">
        <f t="shared" si="2"/>
        <v>#N/A</v>
      </c>
      <c r="O27" s="11" t="e">
        <f t="shared" si="3"/>
        <v>#N/A</v>
      </c>
    </row>
    <row r="28" spans="2:15" x14ac:dyDescent="0.45">
      <c r="M28" s="16"/>
      <c r="N28" s="16"/>
      <c r="O28" s="16"/>
    </row>
    <row r="29" spans="2:15" x14ac:dyDescent="0.45">
      <c r="B29" s="82" t="s">
        <v>32</v>
      </c>
      <c r="C29" s="82"/>
      <c r="D29" s="83"/>
      <c r="E29" s="82">
        <f>SUM(E16:E27)</f>
        <v>0</v>
      </c>
      <c r="F29" s="82"/>
      <c r="G29" s="82"/>
      <c r="H29" s="82"/>
      <c r="I29" s="82"/>
      <c r="J29" s="82"/>
      <c r="K29" s="82"/>
      <c r="L29" s="84"/>
      <c r="M29" s="85" cm="1">
        <f t="array" ref="M29">SUM(IFERROR(M16:M27,0))</f>
        <v>0</v>
      </c>
      <c r="N29" s="85" cm="1">
        <f t="array" ref="N29">SUM(IFERROR(N16:N27,0))</f>
        <v>0</v>
      </c>
      <c r="O29" s="85" t="e">
        <f>N29/E29</f>
        <v>#DIV/0!</v>
      </c>
    </row>
    <row r="30" spans="2:15" x14ac:dyDescent="0.4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0"/>
      <c r="M30" s="21"/>
      <c r="N30" s="21"/>
      <c r="O30" s="21"/>
    </row>
    <row r="31" spans="2:15" x14ac:dyDescent="0.4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20"/>
      <c r="M31" s="21"/>
      <c r="N31" s="21"/>
      <c r="O31" s="21"/>
    </row>
    <row r="32" spans="2:15" x14ac:dyDescent="0.45">
      <c r="B32" s="22"/>
      <c r="D32" s="23"/>
      <c r="E32" s="23"/>
      <c r="F32" s="23"/>
      <c r="G32" s="23"/>
      <c r="H32" s="23"/>
      <c r="I32" s="23"/>
      <c r="J32" s="23"/>
      <c r="K32" s="107" t="s">
        <v>56</v>
      </c>
      <c r="L32" s="107"/>
      <c r="M32" s="107"/>
    </row>
    <row r="33" spans="11:15" x14ac:dyDescent="0.45">
      <c r="K33" s="104" t="s">
        <v>58</v>
      </c>
      <c r="L33" s="104"/>
      <c r="M33" s="105"/>
      <c r="N33" s="10">
        <f>N29</f>
        <v>0</v>
      </c>
      <c r="O33" s="7" t="s">
        <v>57</v>
      </c>
    </row>
    <row r="34" spans="11:15" x14ac:dyDescent="0.45">
      <c r="K34" s="104" t="s">
        <v>36</v>
      </c>
      <c r="L34" s="104"/>
      <c r="M34" s="105"/>
      <c r="N34" s="90"/>
      <c r="O34" s="7" t="s">
        <v>57</v>
      </c>
    </row>
    <row r="35" spans="11:15" x14ac:dyDescent="0.45">
      <c r="K35" s="104" t="s">
        <v>72</v>
      </c>
      <c r="L35" s="104"/>
      <c r="M35" s="105"/>
      <c r="N35" s="90"/>
      <c r="O35" s="7" t="str" cm="1">
        <f t="array" ref="O35">_xlfn.IFS(G11="Rehab of Existing Residential Structure", "Reimbursable", G11="Rehab of Existing Non-Residential Structure", "Reimbursable", G11="New Construction", "Reimbursable", G11=0, " ")</f>
        <v xml:space="preserve"> </v>
      </c>
    </row>
    <row r="36" spans="11:15" x14ac:dyDescent="0.45">
      <c r="K36" s="24" t="s">
        <v>73</v>
      </c>
      <c r="L36" s="24"/>
      <c r="M36" s="25"/>
      <c r="N36" s="90"/>
      <c r="O36" s="7" t="str" cm="1">
        <f t="array" ref="O36">_xlfn.IFS(G11="Rehab of Existing Residential Structure", "Reimbursable", G11="Rehab of Existing Non-Residential Structure", "Reimbursable", G11="New Construction", "Non-Reimbursable", G11=0, " ")</f>
        <v xml:space="preserve"> </v>
      </c>
    </row>
    <row r="37" spans="11:15" x14ac:dyDescent="0.45">
      <c r="K37" s="104" t="s">
        <v>37</v>
      </c>
      <c r="L37" s="104"/>
      <c r="M37" s="105"/>
      <c r="N37" s="90"/>
      <c r="O37" s="7" t="str" cm="1">
        <f t="array" ref="O37">_xlfn.IFS(G11="Rehab of Existing Residential Structure", "Reimbursable", G11="Rehab of Existing Non-Residential Structure", "Non-Reimbursable", G11="New Construction", "Non-Reimbursable", G11=0, " ")</f>
        <v xml:space="preserve"> </v>
      </c>
    </row>
    <row r="38" spans="11:15" x14ac:dyDescent="0.45">
      <c r="K38" s="104" t="s">
        <v>38</v>
      </c>
      <c r="L38" s="104"/>
      <c r="M38" s="105"/>
      <c r="N38" s="91"/>
      <c r="O38" s="7" t="str" cm="1">
        <f t="array" ref="O38">_xlfn.IFS(G11="Rehab of Existing Residential Structure", "Reimbursable", G11="Rehab of Existing Non-Residential Structure", "Non-Reimbursable", G11="New Construction", "Non-Reimbursable", G11=0, " ")</f>
        <v xml:space="preserve"> </v>
      </c>
    </row>
    <row r="39" spans="11:15" x14ac:dyDescent="0.45">
      <c r="K39" s="86" t="s">
        <v>39</v>
      </c>
      <c r="L39" s="86"/>
      <c r="M39" s="86"/>
      <c r="N39" s="85" t="e" cm="1">
        <f t="array" ref="N39">_xlfn.IFS(G11="Rehab of Existing Residential Structure", SUM(N33:N38), G11="Rehab of Existing Non-Residential Structure", SUM(N33:N36), G11="New Construction", SUM(N33:N35))</f>
        <v>#N/A</v>
      </c>
      <c r="O39" s="6"/>
    </row>
    <row r="40" spans="11:15" x14ac:dyDescent="0.45">
      <c r="K40" s="106"/>
      <c r="L40" s="106"/>
      <c r="M40" s="106"/>
    </row>
  </sheetData>
  <sheetProtection algorithmName="SHA-512" hashValue="s4t/pYKKvouBsCm0OHIyhXCbiyGLDR5qVgY2aI9lS2f8vRqhaiFTI8dH+HMwIy87IggtVrWi0huIZ1GeyLnlmw==" saltValue="YGwmOT93Zc00xg33l7DH/Q==" spinCount="100000" sheet="1" objects="1" scenarios="1"/>
  <protectedRanges>
    <protectedRange sqref="G10:G11 B16:F27 N34:N38" name="Housing TIF"/>
  </protectedRanges>
  <mergeCells count="9">
    <mergeCell ref="A4:P4"/>
    <mergeCell ref="A5:P5"/>
    <mergeCell ref="K38:M38"/>
    <mergeCell ref="K40:M40"/>
    <mergeCell ref="K33:M33"/>
    <mergeCell ref="K32:M32"/>
    <mergeCell ref="K34:M34"/>
    <mergeCell ref="K35:M35"/>
    <mergeCell ref="K37:M37"/>
  </mergeCells>
  <phoneticPr fontId="12" type="noConversion"/>
  <conditionalFormatting sqref="G16:O27">
    <cfRule type="containsErrors" dxfId="4" priority="9">
      <formula>ISERROR(G16)</formula>
    </cfRule>
  </conditionalFormatting>
  <conditionalFormatting sqref="N39">
    <cfRule type="containsErrors" dxfId="3" priority="1">
      <formula>ISERROR(N39)</formula>
    </cfRule>
  </conditionalFormatting>
  <conditionalFormatting sqref="O29">
    <cfRule type="containsErrors" dxfId="2" priority="2">
      <formula>ISERROR(O29)</formula>
    </cfRule>
  </conditionalFormatting>
  <conditionalFormatting sqref="O33:O38">
    <cfRule type="containsText" dxfId="1" priority="3" operator="containsText" text="non">
      <formula>NOT(ISERROR(SEARCH("non",O33)))</formula>
    </cfRule>
    <cfRule type="notContainsText" dxfId="0" priority="4" operator="notContains" text="non">
      <formula>ISERROR(SEARCH("non",O33))</formula>
    </cfRule>
  </conditionalFormatting>
  <dataValidations count="5">
    <dataValidation type="list" allowBlank="1" showInputMessage="1" showErrorMessage="1" sqref="B16:B27" xr:uid="{13AFB6AA-809E-4E57-A884-FFE9003BBD18}">
      <formula1>"#1,#2,#3"</formula1>
    </dataValidation>
    <dataValidation type="whole" allowBlank="1" showInputMessage="1" showErrorMessage="1" sqref="G10" xr:uid="{D4577EE3-D6D2-4218-B1A3-D7368B0F4164}">
      <formula1>0</formula1>
      <formula2>30</formula2>
    </dataValidation>
    <dataValidation type="list" allowBlank="1" showInputMessage="1" showErrorMessage="1" sqref="G11" xr:uid="{7C2241E2-9B04-4620-9669-C32296688563}">
      <formula1>"Rehab of Existing Residential Structure, Rehab of Existing Non-Residential Structure, New Construction"</formula1>
    </dataValidation>
    <dataValidation type="whole" allowBlank="1" showInputMessage="1" showErrorMessage="1" sqref="E16:E27" xr:uid="{17BAF89D-B6BF-4F53-8C86-FE86395C0A74}">
      <formula1>0</formula1>
      <formula2>1000</formula2>
    </dataValidation>
    <dataValidation type="whole" allowBlank="1" showInputMessage="1" showErrorMessage="1" sqref="F16:F27" xr:uid="{2BC71150-01CF-4CA1-B965-137247E0D974}">
      <formula1>0</formula1>
      <formula2>10000</formula2>
    </dataValidation>
  </dataValidations>
  <pageMargins left="0.7" right="0.7" top="0.75" bottom="0.75" header="0.3" footer="0.3"/>
  <pageSetup scale="5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113D289-51B0-4908-8C5C-E0FAF8778E80}">
          <x14:formula1>
            <xm:f>'AMI Schedule'!$C$5:$H$5</xm:f>
          </x14:formula1>
          <xm:sqref>C16:C27</xm:sqref>
        </x14:dataValidation>
        <x14:dataValidation type="list" allowBlank="1" showInputMessage="1" showErrorMessage="1" xr:uid="{0132DF59-0B83-4515-B319-6416BA1B41CB}">
          <x14:formula1>
            <xm:f>'AMI Schedule'!$B$6:$B$18</xm:f>
          </x14:formula1>
          <xm:sqref>D16:D27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5CC03-345A-47E4-AA48-E627DDC97432}">
  <sheetPr>
    <tabColor rgb="FFA0D5B3"/>
  </sheetPr>
  <dimension ref="B1:AJ29"/>
  <sheetViews>
    <sheetView showGridLines="0" topLeftCell="A4" workbookViewId="0">
      <pane xSplit="3" ySplit="3" topLeftCell="D7" activePane="bottomRight" state="frozen"/>
      <selection activeCell="A4" sqref="A4"/>
      <selection pane="topRight" activeCell="D4" sqref="D4"/>
      <selection pane="bottomLeft" activeCell="A7" sqref="A7"/>
      <selection pane="bottomRight" activeCell="F29" sqref="F29"/>
    </sheetView>
  </sheetViews>
  <sheetFormatPr defaultRowHeight="14.25" x14ac:dyDescent="0.45"/>
  <cols>
    <col min="1" max="1" width="1.59765625" style="31" customWidth="1"/>
    <col min="2" max="2" width="10.06640625" style="31" customWidth="1"/>
    <col min="3" max="3" width="16.73046875" style="31" customWidth="1"/>
    <col min="4" max="16384" width="9.06640625" style="31"/>
  </cols>
  <sheetData>
    <row r="1" spans="2:36" ht="14.25" customHeight="1" x14ac:dyDescent="0.45">
      <c r="B1" s="109" t="s">
        <v>76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29"/>
      <c r="AI1" s="29"/>
      <c r="AJ1" s="30"/>
    </row>
    <row r="2" spans="2:36" ht="14.25" customHeight="1" x14ac:dyDescent="0.45">
      <c r="B2" s="109" t="s">
        <v>77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29"/>
      <c r="AI2" s="29"/>
      <c r="AJ2" s="30"/>
    </row>
    <row r="3" spans="2:36" x14ac:dyDescent="0.4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2"/>
      <c r="AG3" s="32"/>
      <c r="AH3" s="29"/>
      <c r="AI3" s="32"/>
      <c r="AJ3" s="33"/>
    </row>
    <row r="4" spans="2:36" ht="14.25" customHeight="1" x14ac:dyDescent="0.45">
      <c r="B4" s="110"/>
      <c r="C4" s="110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34"/>
      <c r="AF4" s="29"/>
      <c r="AG4" s="35" t="s">
        <v>78</v>
      </c>
      <c r="AH4" s="34"/>
      <c r="AI4" s="34"/>
      <c r="AJ4" s="30"/>
    </row>
    <row r="5" spans="2:36" ht="14.25" customHeight="1" x14ac:dyDescent="0.45">
      <c r="B5" s="108" t="s">
        <v>10</v>
      </c>
      <c r="C5" s="108"/>
      <c r="D5" s="108" t="s">
        <v>79</v>
      </c>
      <c r="E5" s="108"/>
      <c r="F5" s="108"/>
      <c r="G5" s="108"/>
      <c r="H5" s="108"/>
      <c r="I5" s="108"/>
      <c r="J5" s="108" t="s">
        <v>80</v>
      </c>
      <c r="K5" s="108"/>
      <c r="L5" s="108"/>
      <c r="M5" s="108"/>
      <c r="N5" s="108"/>
      <c r="O5" s="108"/>
      <c r="P5" s="108" t="s">
        <v>81</v>
      </c>
      <c r="Q5" s="108"/>
      <c r="R5" s="108"/>
      <c r="S5" s="108"/>
      <c r="T5" s="108"/>
      <c r="U5" s="108"/>
      <c r="V5" s="108" t="s">
        <v>82</v>
      </c>
      <c r="W5" s="108"/>
      <c r="X5" s="108"/>
      <c r="Y5" s="108"/>
      <c r="Z5" s="108"/>
      <c r="AA5" s="108"/>
      <c r="AB5" s="108" t="s">
        <v>97</v>
      </c>
      <c r="AC5" s="108"/>
      <c r="AD5" s="108"/>
      <c r="AE5" s="108"/>
      <c r="AF5" s="108"/>
      <c r="AG5" s="108"/>
      <c r="AH5" s="36"/>
      <c r="AI5" s="36"/>
      <c r="AJ5" s="30"/>
    </row>
    <row r="6" spans="2:36" x14ac:dyDescent="0.45">
      <c r="B6" s="116" t="s">
        <v>11</v>
      </c>
      <c r="C6" s="116"/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4</v>
      </c>
      <c r="K6" s="37" t="s">
        <v>5</v>
      </c>
      <c r="L6" s="37" t="s">
        <v>6</v>
      </c>
      <c r="M6" s="37" t="s">
        <v>7</v>
      </c>
      <c r="N6" s="37" t="s">
        <v>8</v>
      </c>
      <c r="O6" s="37" t="s">
        <v>9</v>
      </c>
      <c r="P6" s="37" t="s">
        <v>4</v>
      </c>
      <c r="Q6" s="37" t="s">
        <v>5</v>
      </c>
      <c r="R6" s="37" t="s">
        <v>6</v>
      </c>
      <c r="S6" s="37" t="s">
        <v>7</v>
      </c>
      <c r="T6" s="37" t="s">
        <v>8</v>
      </c>
      <c r="U6" s="37" t="s">
        <v>9</v>
      </c>
      <c r="V6" s="37" t="s">
        <v>4</v>
      </c>
      <c r="W6" s="37" t="s">
        <v>5</v>
      </c>
      <c r="X6" s="37" t="s">
        <v>6</v>
      </c>
      <c r="Y6" s="37" t="s">
        <v>7</v>
      </c>
      <c r="Z6" s="37" t="s">
        <v>8</v>
      </c>
      <c r="AA6" s="37" t="s">
        <v>9</v>
      </c>
      <c r="AB6" s="37" t="s">
        <v>4</v>
      </c>
      <c r="AC6" s="37" t="s">
        <v>5</v>
      </c>
      <c r="AD6" s="37" t="s">
        <v>6</v>
      </c>
      <c r="AE6" s="37" t="s">
        <v>7</v>
      </c>
      <c r="AF6" s="37" t="s">
        <v>8</v>
      </c>
      <c r="AG6" s="37" t="s">
        <v>9</v>
      </c>
      <c r="AH6" s="36"/>
      <c r="AI6" s="36"/>
      <c r="AJ6" s="30"/>
    </row>
    <row r="7" spans="2:36" x14ac:dyDescent="0.45">
      <c r="B7" s="113" t="s">
        <v>12</v>
      </c>
      <c r="C7" s="38" t="s">
        <v>13</v>
      </c>
      <c r="D7" s="39">
        <v>28</v>
      </c>
      <c r="E7" s="39">
        <v>34</v>
      </c>
      <c r="F7" s="39">
        <v>41</v>
      </c>
      <c r="G7" s="39">
        <v>47</v>
      </c>
      <c r="H7" s="39">
        <v>56</v>
      </c>
      <c r="I7" s="39">
        <v>62</v>
      </c>
      <c r="J7" s="40">
        <v>31</v>
      </c>
      <c r="K7" s="40">
        <v>38</v>
      </c>
      <c r="L7" s="40">
        <v>45</v>
      </c>
      <c r="M7" s="40">
        <v>52</v>
      </c>
      <c r="N7" s="40">
        <v>63</v>
      </c>
      <c r="O7" s="40">
        <v>70</v>
      </c>
      <c r="P7" s="39">
        <v>31</v>
      </c>
      <c r="Q7" s="39">
        <v>38</v>
      </c>
      <c r="R7" s="39">
        <v>45</v>
      </c>
      <c r="S7" s="39">
        <v>52</v>
      </c>
      <c r="T7" s="39">
        <v>63</v>
      </c>
      <c r="U7" s="39">
        <v>70</v>
      </c>
      <c r="V7" s="39">
        <v>31</v>
      </c>
      <c r="W7" s="39">
        <v>38</v>
      </c>
      <c r="X7" s="39">
        <v>45</v>
      </c>
      <c r="Y7" s="39">
        <v>52</v>
      </c>
      <c r="Z7" s="39">
        <v>63</v>
      </c>
      <c r="AA7" s="39">
        <v>70</v>
      </c>
      <c r="AB7" s="39">
        <v>32</v>
      </c>
      <c r="AC7" s="39">
        <v>40</v>
      </c>
      <c r="AD7" s="39">
        <v>48</v>
      </c>
      <c r="AE7" s="39">
        <v>55</v>
      </c>
      <c r="AF7" s="39">
        <v>67</v>
      </c>
      <c r="AG7" s="39">
        <v>75</v>
      </c>
      <c r="AH7" s="41"/>
      <c r="AI7" s="41"/>
      <c r="AJ7" s="30"/>
    </row>
    <row r="8" spans="2:36" x14ac:dyDescent="0.45">
      <c r="B8" s="114"/>
      <c r="C8" s="38" t="s">
        <v>14</v>
      </c>
      <c r="D8" s="39">
        <v>48</v>
      </c>
      <c r="E8" s="39">
        <v>64</v>
      </c>
      <c r="F8" s="39">
        <v>81</v>
      </c>
      <c r="G8" s="39">
        <v>99</v>
      </c>
      <c r="H8" s="39">
        <v>126</v>
      </c>
      <c r="I8" s="39">
        <v>144</v>
      </c>
      <c r="J8" s="40">
        <v>55</v>
      </c>
      <c r="K8" s="40">
        <v>74</v>
      </c>
      <c r="L8" s="40">
        <v>94</v>
      </c>
      <c r="M8" s="40">
        <v>115</v>
      </c>
      <c r="N8" s="40">
        <v>146</v>
      </c>
      <c r="O8" s="40">
        <v>167</v>
      </c>
      <c r="P8" s="39">
        <v>55</v>
      </c>
      <c r="Q8" s="39">
        <v>74</v>
      </c>
      <c r="R8" s="39">
        <v>94</v>
      </c>
      <c r="S8" s="39">
        <v>115</v>
      </c>
      <c r="T8" s="39">
        <v>146</v>
      </c>
      <c r="U8" s="39">
        <v>167</v>
      </c>
      <c r="V8" s="39">
        <v>55</v>
      </c>
      <c r="W8" s="39">
        <v>74</v>
      </c>
      <c r="X8" s="39">
        <v>94</v>
      </c>
      <c r="Y8" s="39">
        <v>115</v>
      </c>
      <c r="Z8" s="39">
        <v>146</v>
      </c>
      <c r="AA8" s="39">
        <v>167</v>
      </c>
      <c r="AB8" s="39">
        <v>59</v>
      </c>
      <c r="AC8" s="39">
        <v>80</v>
      </c>
      <c r="AD8" s="39">
        <v>101</v>
      </c>
      <c r="AE8" s="39">
        <v>124</v>
      </c>
      <c r="AF8" s="39">
        <v>158</v>
      </c>
      <c r="AG8" s="39">
        <v>180</v>
      </c>
      <c r="AH8" s="41"/>
      <c r="AI8" s="41"/>
      <c r="AJ8" s="30"/>
    </row>
    <row r="9" spans="2:36" x14ac:dyDescent="0.45">
      <c r="B9" s="114"/>
      <c r="C9" s="38" t="s">
        <v>83</v>
      </c>
      <c r="D9" s="39">
        <v>24</v>
      </c>
      <c r="E9" s="39">
        <v>31</v>
      </c>
      <c r="F9" s="39">
        <v>39</v>
      </c>
      <c r="G9" s="39">
        <v>48</v>
      </c>
      <c r="H9" s="39">
        <v>61</v>
      </c>
      <c r="I9" s="39">
        <v>69</v>
      </c>
      <c r="J9" s="40">
        <v>27</v>
      </c>
      <c r="K9" s="40">
        <v>36</v>
      </c>
      <c r="L9" s="40">
        <v>45</v>
      </c>
      <c r="M9" s="40">
        <v>55</v>
      </c>
      <c r="N9" s="40">
        <v>70</v>
      </c>
      <c r="O9" s="40">
        <v>81</v>
      </c>
      <c r="P9" s="39">
        <v>27</v>
      </c>
      <c r="Q9" s="39">
        <v>36</v>
      </c>
      <c r="R9" s="39">
        <v>45</v>
      </c>
      <c r="S9" s="39">
        <v>55</v>
      </c>
      <c r="T9" s="39">
        <v>70</v>
      </c>
      <c r="U9" s="39">
        <v>81</v>
      </c>
      <c r="V9" s="39">
        <v>27</v>
      </c>
      <c r="W9" s="39">
        <v>36</v>
      </c>
      <c r="X9" s="39">
        <v>45</v>
      </c>
      <c r="Y9" s="39">
        <v>55</v>
      </c>
      <c r="Z9" s="39">
        <v>70</v>
      </c>
      <c r="AA9" s="39">
        <v>81</v>
      </c>
      <c r="AB9" s="39">
        <v>29</v>
      </c>
      <c r="AC9" s="39">
        <v>39</v>
      </c>
      <c r="AD9" s="39">
        <v>49</v>
      </c>
      <c r="AE9" s="39">
        <v>60</v>
      </c>
      <c r="AF9" s="39">
        <v>76</v>
      </c>
      <c r="AG9" s="39">
        <v>87</v>
      </c>
      <c r="AH9" s="41"/>
      <c r="AI9" s="41"/>
      <c r="AJ9" s="30"/>
    </row>
    <row r="10" spans="2:36" x14ac:dyDescent="0.45">
      <c r="B10" s="114"/>
      <c r="C10" s="38" t="s">
        <v>84</v>
      </c>
      <c r="D10" s="39">
        <v>46</v>
      </c>
      <c r="E10" s="39">
        <v>65</v>
      </c>
      <c r="F10" s="39">
        <v>83</v>
      </c>
      <c r="G10" s="39">
        <v>102</v>
      </c>
      <c r="H10" s="39">
        <v>129</v>
      </c>
      <c r="I10" s="39">
        <v>148</v>
      </c>
      <c r="J10" s="40">
        <v>54</v>
      </c>
      <c r="K10" s="40">
        <v>75</v>
      </c>
      <c r="L10" s="40">
        <v>97</v>
      </c>
      <c r="M10" s="40">
        <v>118</v>
      </c>
      <c r="N10" s="40">
        <v>150</v>
      </c>
      <c r="O10" s="40">
        <v>172</v>
      </c>
      <c r="P10" s="39">
        <v>54</v>
      </c>
      <c r="Q10" s="39">
        <v>75</v>
      </c>
      <c r="R10" s="39">
        <v>97</v>
      </c>
      <c r="S10" s="39">
        <v>118</v>
      </c>
      <c r="T10" s="39">
        <v>150</v>
      </c>
      <c r="U10" s="39">
        <v>172</v>
      </c>
      <c r="V10" s="39">
        <v>54</v>
      </c>
      <c r="W10" s="39">
        <v>75</v>
      </c>
      <c r="X10" s="39">
        <v>97</v>
      </c>
      <c r="Y10" s="39">
        <v>118</v>
      </c>
      <c r="Z10" s="39">
        <v>150</v>
      </c>
      <c r="AA10" s="39">
        <v>172</v>
      </c>
      <c r="AB10" s="39">
        <v>58</v>
      </c>
      <c r="AC10" s="39">
        <v>81</v>
      </c>
      <c r="AD10" s="39">
        <v>104</v>
      </c>
      <c r="AE10" s="39">
        <v>127</v>
      </c>
      <c r="AF10" s="39">
        <v>162</v>
      </c>
      <c r="AG10" s="39">
        <v>185</v>
      </c>
      <c r="AH10" s="41"/>
      <c r="AI10" s="41"/>
      <c r="AJ10" s="30"/>
    </row>
    <row r="11" spans="2:36" x14ac:dyDescent="0.45">
      <c r="B11" s="115"/>
      <c r="C11" s="38" t="s">
        <v>96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41"/>
      <c r="AI11" s="41"/>
      <c r="AJ11" s="30"/>
    </row>
    <row r="12" spans="2:36" x14ac:dyDescent="0.45">
      <c r="B12" s="113" t="s">
        <v>15</v>
      </c>
      <c r="C12" s="38" t="s">
        <v>13</v>
      </c>
      <c r="D12" s="39">
        <v>3</v>
      </c>
      <c r="E12" s="39">
        <v>4</v>
      </c>
      <c r="F12" s="39">
        <v>5</v>
      </c>
      <c r="G12" s="39">
        <v>6</v>
      </c>
      <c r="H12" s="39">
        <v>8</v>
      </c>
      <c r="I12" s="39">
        <v>9</v>
      </c>
      <c r="J12" s="39">
        <v>3</v>
      </c>
      <c r="K12" s="39">
        <v>4</v>
      </c>
      <c r="L12" s="39">
        <v>5</v>
      </c>
      <c r="M12" s="39">
        <v>6</v>
      </c>
      <c r="N12" s="39">
        <v>8</v>
      </c>
      <c r="O12" s="39">
        <v>9</v>
      </c>
      <c r="P12" s="39">
        <v>3</v>
      </c>
      <c r="Q12" s="39">
        <v>4</v>
      </c>
      <c r="R12" s="39">
        <v>5</v>
      </c>
      <c r="S12" s="39">
        <v>6</v>
      </c>
      <c r="T12" s="39">
        <v>8</v>
      </c>
      <c r="U12" s="39">
        <v>9</v>
      </c>
      <c r="V12" s="39">
        <v>3</v>
      </c>
      <c r="W12" s="39">
        <v>4</v>
      </c>
      <c r="X12" s="39">
        <v>5</v>
      </c>
      <c r="Y12" s="39">
        <v>6</v>
      </c>
      <c r="Z12" s="39">
        <v>8</v>
      </c>
      <c r="AA12" s="39">
        <v>9</v>
      </c>
      <c r="AB12" s="39">
        <v>3</v>
      </c>
      <c r="AC12" s="39">
        <v>4</v>
      </c>
      <c r="AD12" s="39">
        <v>5</v>
      </c>
      <c r="AE12" s="39">
        <v>6</v>
      </c>
      <c r="AF12" s="39">
        <v>8</v>
      </c>
      <c r="AG12" s="39">
        <v>9</v>
      </c>
      <c r="AH12" s="41"/>
      <c r="AI12" s="41"/>
      <c r="AJ12" s="30"/>
    </row>
    <row r="13" spans="2:36" x14ac:dyDescent="0.45">
      <c r="B13" s="114"/>
      <c r="C13" s="38" t="s">
        <v>14</v>
      </c>
      <c r="D13" s="39">
        <v>10</v>
      </c>
      <c r="E13" s="39">
        <v>14</v>
      </c>
      <c r="F13" s="39">
        <v>18</v>
      </c>
      <c r="G13" s="39">
        <v>22</v>
      </c>
      <c r="H13" s="39">
        <v>27</v>
      </c>
      <c r="I13" s="39">
        <v>31</v>
      </c>
      <c r="J13" s="39">
        <v>10</v>
      </c>
      <c r="K13" s="39">
        <v>14</v>
      </c>
      <c r="L13" s="39">
        <v>18</v>
      </c>
      <c r="M13" s="39">
        <v>22</v>
      </c>
      <c r="N13" s="39">
        <v>27</v>
      </c>
      <c r="O13" s="39">
        <v>31</v>
      </c>
      <c r="P13" s="39">
        <v>10</v>
      </c>
      <c r="Q13" s="39">
        <v>14</v>
      </c>
      <c r="R13" s="39">
        <v>18</v>
      </c>
      <c r="S13" s="39">
        <v>22</v>
      </c>
      <c r="T13" s="39">
        <v>27</v>
      </c>
      <c r="U13" s="39">
        <v>31</v>
      </c>
      <c r="V13" s="39">
        <v>10</v>
      </c>
      <c r="W13" s="39">
        <v>14</v>
      </c>
      <c r="X13" s="39">
        <v>18</v>
      </c>
      <c r="Y13" s="39">
        <v>22</v>
      </c>
      <c r="Z13" s="39">
        <v>27</v>
      </c>
      <c r="AA13" s="39">
        <v>31</v>
      </c>
      <c r="AB13" s="39">
        <v>10</v>
      </c>
      <c r="AC13" s="39">
        <v>14</v>
      </c>
      <c r="AD13" s="39">
        <v>18</v>
      </c>
      <c r="AE13" s="39">
        <v>22</v>
      </c>
      <c r="AF13" s="39">
        <v>27</v>
      </c>
      <c r="AG13" s="39">
        <v>31</v>
      </c>
      <c r="AH13" s="41"/>
      <c r="AI13" s="41"/>
      <c r="AJ13" s="30"/>
    </row>
    <row r="14" spans="2:36" x14ac:dyDescent="0.45">
      <c r="B14" s="114"/>
      <c r="C14" s="38" t="s">
        <v>84</v>
      </c>
      <c r="D14" s="39">
        <v>8</v>
      </c>
      <c r="E14" s="39">
        <v>12</v>
      </c>
      <c r="F14" s="39">
        <v>15</v>
      </c>
      <c r="G14" s="39">
        <v>18</v>
      </c>
      <c r="H14" s="39">
        <v>23</v>
      </c>
      <c r="I14" s="39">
        <v>27</v>
      </c>
      <c r="J14" s="39">
        <v>8</v>
      </c>
      <c r="K14" s="39">
        <v>12</v>
      </c>
      <c r="L14" s="39">
        <v>15</v>
      </c>
      <c r="M14" s="39">
        <v>18</v>
      </c>
      <c r="N14" s="39">
        <v>23</v>
      </c>
      <c r="O14" s="39">
        <v>27</v>
      </c>
      <c r="P14" s="39">
        <v>8</v>
      </c>
      <c r="Q14" s="39">
        <v>12</v>
      </c>
      <c r="R14" s="39">
        <v>15</v>
      </c>
      <c r="S14" s="39">
        <v>18</v>
      </c>
      <c r="T14" s="39">
        <v>23</v>
      </c>
      <c r="U14" s="39">
        <v>27</v>
      </c>
      <c r="V14" s="39">
        <v>8</v>
      </c>
      <c r="W14" s="39">
        <v>12</v>
      </c>
      <c r="X14" s="39">
        <v>15</v>
      </c>
      <c r="Y14" s="39">
        <v>18</v>
      </c>
      <c r="Z14" s="39">
        <v>23</v>
      </c>
      <c r="AA14" s="39">
        <v>27</v>
      </c>
      <c r="AB14" s="39">
        <v>8</v>
      </c>
      <c r="AC14" s="39">
        <v>12</v>
      </c>
      <c r="AD14" s="39">
        <v>15</v>
      </c>
      <c r="AE14" s="39">
        <v>18</v>
      </c>
      <c r="AF14" s="39">
        <v>23</v>
      </c>
      <c r="AG14" s="39">
        <v>27</v>
      </c>
      <c r="AH14" s="41"/>
      <c r="AI14" s="41"/>
      <c r="AJ14" s="30"/>
    </row>
    <row r="15" spans="2:36" x14ac:dyDescent="0.45">
      <c r="B15" s="115"/>
      <c r="C15" s="38" t="s">
        <v>96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41"/>
      <c r="AI15" s="41"/>
      <c r="AJ15" s="30"/>
    </row>
    <row r="16" spans="2:36" ht="14.25" customHeight="1" x14ac:dyDescent="0.45">
      <c r="B16" s="117" t="s">
        <v>85</v>
      </c>
      <c r="C16" s="38" t="s">
        <v>13</v>
      </c>
      <c r="D16" s="39">
        <v>7</v>
      </c>
      <c r="E16" s="39">
        <v>9</v>
      </c>
      <c r="F16" s="39">
        <v>12</v>
      </c>
      <c r="G16" s="39">
        <v>15</v>
      </c>
      <c r="H16" s="39">
        <v>19</v>
      </c>
      <c r="I16" s="39">
        <v>21</v>
      </c>
      <c r="J16" s="39">
        <v>7</v>
      </c>
      <c r="K16" s="39">
        <v>9</v>
      </c>
      <c r="L16" s="39">
        <v>12</v>
      </c>
      <c r="M16" s="39">
        <v>15</v>
      </c>
      <c r="N16" s="39">
        <v>19</v>
      </c>
      <c r="O16" s="39">
        <v>21</v>
      </c>
      <c r="P16" s="39">
        <v>7</v>
      </c>
      <c r="Q16" s="39">
        <v>9</v>
      </c>
      <c r="R16" s="39">
        <v>12</v>
      </c>
      <c r="S16" s="39">
        <v>15</v>
      </c>
      <c r="T16" s="39">
        <v>19</v>
      </c>
      <c r="U16" s="39">
        <v>21</v>
      </c>
      <c r="V16" s="39">
        <v>7</v>
      </c>
      <c r="W16" s="39">
        <v>9</v>
      </c>
      <c r="X16" s="39">
        <v>12</v>
      </c>
      <c r="Y16" s="39">
        <v>15</v>
      </c>
      <c r="Z16" s="39">
        <v>19</v>
      </c>
      <c r="AA16" s="39">
        <v>21</v>
      </c>
      <c r="AB16" s="39">
        <v>7</v>
      </c>
      <c r="AC16" s="39">
        <v>9</v>
      </c>
      <c r="AD16" s="39">
        <v>12</v>
      </c>
      <c r="AE16" s="39">
        <v>15</v>
      </c>
      <c r="AF16" s="39">
        <v>19</v>
      </c>
      <c r="AG16" s="39">
        <v>21</v>
      </c>
      <c r="AH16" s="41"/>
      <c r="AI16" s="41"/>
      <c r="AJ16" s="30"/>
    </row>
    <row r="17" spans="2:36" x14ac:dyDescent="0.45">
      <c r="B17" s="118"/>
      <c r="C17" s="38" t="s">
        <v>14</v>
      </c>
      <c r="D17" s="39">
        <v>28</v>
      </c>
      <c r="E17" s="39">
        <v>39</v>
      </c>
      <c r="F17" s="39">
        <v>50</v>
      </c>
      <c r="G17" s="39">
        <v>61</v>
      </c>
      <c r="H17" s="39">
        <v>77</v>
      </c>
      <c r="I17" s="39">
        <v>89</v>
      </c>
      <c r="J17" s="39">
        <v>28</v>
      </c>
      <c r="K17" s="39">
        <v>39</v>
      </c>
      <c r="L17" s="39">
        <v>50</v>
      </c>
      <c r="M17" s="39">
        <v>61</v>
      </c>
      <c r="N17" s="39">
        <v>77</v>
      </c>
      <c r="O17" s="39">
        <v>89</v>
      </c>
      <c r="P17" s="39">
        <v>28</v>
      </c>
      <c r="Q17" s="39">
        <v>39</v>
      </c>
      <c r="R17" s="39">
        <v>50</v>
      </c>
      <c r="S17" s="39">
        <v>61</v>
      </c>
      <c r="T17" s="39">
        <v>77</v>
      </c>
      <c r="U17" s="39">
        <v>89</v>
      </c>
      <c r="V17" s="39">
        <v>28</v>
      </c>
      <c r="W17" s="39">
        <v>39</v>
      </c>
      <c r="X17" s="39">
        <v>50</v>
      </c>
      <c r="Y17" s="39">
        <v>61</v>
      </c>
      <c r="Z17" s="39">
        <v>77</v>
      </c>
      <c r="AA17" s="39">
        <v>89</v>
      </c>
      <c r="AB17" s="39">
        <v>28</v>
      </c>
      <c r="AC17" s="39">
        <v>39</v>
      </c>
      <c r="AD17" s="39">
        <v>50</v>
      </c>
      <c r="AE17" s="39">
        <v>61</v>
      </c>
      <c r="AF17" s="39">
        <v>77</v>
      </c>
      <c r="AG17" s="39">
        <v>89</v>
      </c>
      <c r="AH17" s="41"/>
      <c r="AI17" s="41"/>
      <c r="AJ17" s="30"/>
    </row>
    <row r="18" spans="2:36" x14ac:dyDescent="0.45">
      <c r="B18" s="118"/>
      <c r="C18" s="38" t="s">
        <v>84</v>
      </c>
      <c r="D18" s="39">
        <v>20</v>
      </c>
      <c r="E18" s="39">
        <v>28</v>
      </c>
      <c r="F18" s="39">
        <v>36</v>
      </c>
      <c r="G18" s="39">
        <v>44</v>
      </c>
      <c r="H18" s="39">
        <v>56</v>
      </c>
      <c r="I18" s="39">
        <v>64</v>
      </c>
      <c r="J18" s="39">
        <v>20</v>
      </c>
      <c r="K18" s="39">
        <v>28</v>
      </c>
      <c r="L18" s="39">
        <v>36</v>
      </c>
      <c r="M18" s="39">
        <v>44</v>
      </c>
      <c r="N18" s="39">
        <v>56</v>
      </c>
      <c r="O18" s="39">
        <v>64</v>
      </c>
      <c r="P18" s="39">
        <v>20</v>
      </c>
      <c r="Q18" s="39">
        <v>28</v>
      </c>
      <c r="R18" s="39">
        <v>36</v>
      </c>
      <c r="S18" s="39">
        <v>44</v>
      </c>
      <c r="T18" s="39">
        <v>56</v>
      </c>
      <c r="U18" s="39">
        <v>64</v>
      </c>
      <c r="V18" s="39">
        <v>20</v>
      </c>
      <c r="W18" s="39">
        <v>28</v>
      </c>
      <c r="X18" s="39">
        <v>36</v>
      </c>
      <c r="Y18" s="39">
        <v>44</v>
      </c>
      <c r="Z18" s="39">
        <v>56</v>
      </c>
      <c r="AA18" s="39">
        <v>64</v>
      </c>
      <c r="AB18" s="39">
        <v>20</v>
      </c>
      <c r="AC18" s="39">
        <v>28</v>
      </c>
      <c r="AD18" s="39">
        <v>36</v>
      </c>
      <c r="AE18" s="39">
        <v>44</v>
      </c>
      <c r="AF18" s="39">
        <v>56</v>
      </c>
      <c r="AG18" s="39">
        <v>64</v>
      </c>
      <c r="AH18" s="41"/>
      <c r="AI18" s="41"/>
      <c r="AJ18" s="30"/>
    </row>
    <row r="19" spans="2:36" x14ac:dyDescent="0.45">
      <c r="B19" s="119"/>
      <c r="C19" s="38" t="s">
        <v>96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41"/>
      <c r="AI19" s="41"/>
      <c r="AJ19" s="30"/>
    </row>
    <row r="20" spans="2:36" x14ac:dyDescent="0.45">
      <c r="B20" s="112" t="s">
        <v>86</v>
      </c>
      <c r="C20" s="112"/>
      <c r="D20" s="39">
        <v>40</v>
      </c>
      <c r="E20" s="39">
        <v>52</v>
      </c>
      <c r="F20" s="39">
        <v>65</v>
      </c>
      <c r="G20" s="39">
        <v>77</v>
      </c>
      <c r="H20" s="39">
        <v>96</v>
      </c>
      <c r="I20" s="39">
        <v>108</v>
      </c>
      <c r="J20" s="39">
        <v>40</v>
      </c>
      <c r="K20" s="39">
        <v>52</v>
      </c>
      <c r="L20" s="39">
        <v>65</v>
      </c>
      <c r="M20" s="39">
        <v>77</v>
      </c>
      <c r="N20" s="39">
        <v>96</v>
      </c>
      <c r="O20" s="39">
        <v>108</v>
      </c>
      <c r="P20" s="39">
        <v>40</v>
      </c>
      <c r="Q20" s="39">
        <v>52</v>
      </c>
      <c r="R20" s="39">
        <v>65</v>
      </c>
      <c r="S20" s="39">
        <v>77</v>
      </c>
      <c r="T20" s="39">
        <v>96</v>
      </c>
      <c r="U20" s="39">
        <v>108</v>
      </c>
      <c r="V20" s="39">
        <v>40</v>
      </c>
      <c r="W20" s="39">
        <v>52</v>
      </c>
      <c r="X20" s="39">
        <v>65</v>
      </c>
      <c r="Y20" s="39">
        <v>77</v>
      </c>
      <c r="Z20" s="39">
        <v>96</v>
      </c>
      <c r="AA20" s="39">
        <v>108</v>
      </c>
      <c r="AB20" s="39">
        <v>40</v>
      </c>
      <c r="AC20" s="39">
        <v>52</v>
      </c>
      <c r="AD20" s="39">
        <v>65</v>
      </c>
      <c r="AE20" s="39">
        <v>77</v>
      </c>
      <c r="AF20" s="39">
        <v>96</v>
      </c>
      <c r="AG20" s="39">
        <v>108</v>
      </c>
      <c r="AH20" s="42"/>
      <c r="AI20" s="43"/>
      <c r="AJ20" s="30"/>
    </row>
    <row r="21" spans="2:36" x14ac:dyDescent="0.45">
      <c r="B21" s="112" t="s">
        <v>16</v>
      </c>
      <c r="C21" s="112"/>
      <c r="D21" s="39">
        <f>44-28</f>
        <v>16</v>
      </c>
      <c r="E21" s="39">
        <f>53-33</f>
        <v>20</v>
      </c>
      <c r="F21" s="39">
        <f>72-44</f>
        <v>28</v>
      </c>
      <c r="G21" s="39">
        <f>100-60</f>
        <v>40</v>
      </c>
      <c r="H21" s="39">
        <f>129-76</f>
        <v>53</v>
      </c>
      <c r="I21" s="39">
        <f>157-92</f>
        <v>65</v>
      </c>
      <c r="J21" s="39">
        <f>44-28</f>
        <v>16</v>
      </c>
      <c r="K21" s="39">
        <f>53-33</f>
        <v>20</v>
      </c>
      <c r="L21" s="39">
        <f>72-44</f>
        <v>28</v>
      </c>
      <c r="M21" s="39">
        <f>100-60</f>
        <v>40</v>
      </c>
      <c r="N21" s="39">
        <f>129-76</f>
        <v>53</v>
      </c>
      <c r="O21" s="39">
        <f>157-92</f>
        <v>65</v>
      </c>
      <c r="P21" s="39">
        <f>44-28</f>
        <v>16</v>
      </c>
      <c r="Q21" s="39">
        <f>53-33</f>
        <v>20</v>
      </c>
      <c r="R21" s="39">
        <f>72-44</f>
        <v>28</v>
      </c>
      <c r="S21" s="39">
        <f>100-60</f>
        <v>40</v>
      </c>
      <c r="T21" s="39">
        <f>129-76</f>
        <v>53</v>
      </c>
      <c r="U21" s="39">
        <f>157-92</f>
        <v>65</v>
      </c>
      <c r="V21" s="39">
        <f>44-28</f>
        <v>16</v>
      </c>
      <c r="W21" s="39">
        <f>53-33</f>
        <v>20</v>
      </c>
      <c r="X21" s="39">
        <f>72-44</f>
        <v>28</v>
      </c>
      <c r="Y21" s="39">
        <f>100-60</f>
        <v>40</v>
      </c>
      <c r="Z21" s="39">
        <f>129-76</f>
        <v>53</v>
      </c>
      <c r="AA21" s="39">
        <f>157-92</f>
        <v>65</v>
      </c>
      <c r="AB21" s="39">
        <f>48-29</f>
        <v>19</v>
      </c>
      <c r="AC21" s="39">
        <f>61-37</f>
        <v>24</v>
      </c>
      <c r="AD21" s="39">
        <f>86-51</f>
        <v>35</v>
      </c>
      <c r="AE21" s="39">
        <f>123-72</f>
        <v>51</v>
      </c>
      <c r="AF21" s="39">
        <f>161-94</f>
        <v>67</v>
      </c>
      <c r="AG21" s="39">
        <f>199-115</f>
        <v>84</v>
      </c>
      <c r="AH21" s="42"/>
      <c r="AI21" s="43"/>
      <c r="AJ21" s="30"/>
    </row>
    <row r="22" spans="2:36" x14ac:dyDescent="0.45">
      <c r="B22" s="112" t="s">
        <v>17</v>
      </c>
      <c r="C22" s="112"/>
      <c r="D22" s="39">
        <v>28</v>
      </c>
      <c r="E22" s="39">
        <v>33</v>
      </c>
      <c r="F22" s="39">
        <v>44</v>
      </c>
      <c r="G22" s="39">
        <v>60</v>
      </c>
      <c r="H22" s="39">
        <v>76</v>
      </c>
      <c r="I22" s="39">
        <v>92</v>
      </c>
      <c r="J22" s="39">
        <v>28</v>
      </c>
      <c r="K22" s="39">
        <v>33</v>
      </c>
      <c r="L22" s="39">
        <v>44</v>
      </c>
      <c r="M22" s="39">
        <v>60</v>
      </c>
      <c r="N22" s="39">
        <v>76</v>
      </c>
      <c r="O22" s="39">
        <v>92</v>
      </c>
      <c r="P22" s="39">
        <v>28</v>
      </c>
      <c r="Q22" s="39">
        <v>33</v>
      </c>
      <c r="R22" s="39">
        <v>44</v>
      </c>
      <c r="S22" s="39">
        <v>60</v>
      </c>
      <c r="T22" s="39">
        <v>76</v>
      </c>
      <c r="U22" s="39">
        <v>92</v>
      </c>
      <c r="V22" s="39">
        <v>28</v>
      </c>
      <c r="W22" s="39">
        <v>33</v>
      </c>
      <c r="X22" s="39">
        <v>44</v>
      </c>
      <c r="Y22" s="39">
        <v>60</v>
      </c>
      <c r="Z22" s="39">
        <v>76</v>
      </c>
      <c r="AA22" s="39">
        <v>92</v>
      </c>
      <c r="AB22" s="39">
        <v>29</v>
      </c>
      <c r="AC22" s="39">
        <v>37</v>
      </c>
      <c r="AD22" s="39">
        <v>51</v>
      </c>
      <c r="AE22" s="39">
        <v>72</v>
      </c>
      <c r="AF22" s="39">
        <v>94</v>
      </c>
      <c r="AG22" s="39">
        <v>115</v>
      </c>
      <c r="AH22" s="42"/>
      <c r="AI22" s="43"/>
      <c r="AJ22" s="30"/>
    </row>
    <row r="23" spans="2:36" x14ac:dyDescent="0.45">
      <c r="B23" s="112" t="s">
        <v>18</v>
      </c>
      <c r="C23" s="112"/>
      <c r="D23" s="39">
        <v>12</v>
      </c>
      <c r="E23" s="39">
        <v>12</v>
      </c>
      <c r="F23" s="39">
        <v>12</v>
      </c>
      <c r="G23" s="39">
        <v>12</v>
      </c>
      <c r="H23" s="39">
        <v>12</v>
      </c>
      <c r="I23" s="39">
        <v>12</v>
      </c>
      <c r="J23" s="39">
        <v>12</v>
      </c>
      <c r="K23" s="39">
        <v>12</v>
      </c>
      <c r="L23" s="39">
        <v>12</v>
      </c>
      <c r="M23" s="39">
        <v>12</v>
      </c>
      <c r="N23" s="39">
        <v>12</v>
      </c>
      <c r="O23" s="39">
        <v>12</v>
      </c>
      <c r="P23" s="39">
        <v>12</v>
      </c>
      <c r="Q23" s="39">
        <v>12</v>
      </c>
      <c r="R23" s="39">
        <v>12</v>
      </c>
      <c r="S23" s="39">
        <v>12</v>
      </c>
      <c r="T23" s="39">
        <v>12</v>
      </c>
      <c r="U23" s="39">
        <v>12</v>
      </c>
      <c r="V23" s="39">
        <v>12</v>
      </c>
      <c r="W23" s="39">
        <v>12</v>
      </c>
      <c r="X23" s="39">
        <v>12</v>
      </c>
      <c r="Y23" s="39">
        <v>12</v>
      </c>
      <c r="Z23" s="39">
        <v>12</v>
      </c>
      <c r="AA23" s="39">
        <v>12</v>
      </c>
      <c r="AB23" s="39">
        <v>12</v>
      </c>
      <c r="AC23" s="39">
        <v>12</v>
      </c>
      <c r="AD23" s="39">
        <v>12</v>
      </c>
      <c r="AE23" s="39">
        <v>12</v>
      </c>
      <c r="AF23" s="39">
        <v>12</v>
      </c>
      <c r="AG23" s="39">
        <v>12</v>
      </c>
      <c r="AH23" s="42"/>
      <c r="AI23" s="43"/>
      <c r="AJ23" s="30"/>
    </row>
    <row r="24" spans="2:36" x14ac:dyDescent="0.45">
      <c r="B24" s="112" t="s">
        <v>100</v>
      </c>
      <c r="C24" s="112"/>
      <c r="D24" s="39">
        <v>7</v>
      </c>
      <c r="E24" s="39">
        <v>7</v>
      </c>
      <c r="F24" s="39">
        <v>7</v>
      </c>
      <c r="G24" s="39">
        <v>7</v>
      </c>
      <c r="H24" s="39">
        <v>7</v>
      </c>
      <c r="I24" s="39">
        <v>7</v>
      </c>
      <c r="J24" s="39">
        <v>7</v>
      </c>
      <c r="K24" s="39">
        <v>7</v>
      </c>
      <c r="L24" s="39">
        <v>7</v>
      </c>
      <c r="M24" s="39">
        <v>7</v>
      </c>
      <c r="N24" s="39">
        <v>7</v>
      </c>
      <c r="O24" s="39">
        <v>7</v>
      </c>
      <c r="P24" s="39">
        <v>7</v>
      </c>
      <c r="Q24" s="39">
        <v>7</v>
      </c>
      <c r="R24" s="39">
        <v>7</v>
      </c>
      <c r="S24" s="39">
        <v>7</v>
      </c>
      <c r="T24" s="39">
        <v>7</v>
      </c>
      <c r="U24" s="39">
        <v>7</v>
      </c>
      <c r="V24" s="39">
        <v>7</v>
      </c>
      <c r="W24" s="39">
        <v>7</v>
      </c>
      <c r="X24" s="39">
        <v>7</v>
      </c>
      <c r="Y24" s="39">
        <v>7</v>
      </c>
      <c r="Z24" s="39">
        <v>7</v>
      </c>
      <c r="AA24" s="39">
        <v>7</v>
      </c>
      <c r="AB24" s="39">
        <v>7</v>
      </c>
      <c r="AC24" s="39">
        <v>7</v>
      </c>
      <c r="AD24" s="39">
        <v>7</v>
      </c>
      <c r="AE24" s="39">
        <v>7</v>
      </c>
      <c r="AF24" s="39">
        <v>7</v>
      </c>
      <c r="AG24" s="39">
        <v>7</v>
      </c>
      <c r="AH24" s="42"/>
      <c r="AI24" s="43"/>
      <c r="AJ24" s="30"/>
    </row>
    <row r="25" spans="2:36" x14ac:dyDescent="0.45">
      <c r="B25" s="112" t="s">
        <v>99</v>
      </c>
      <c r="C25" s="112"/>
      <c r="D25" s="39">
        <v>7</v>
      </c>
      <c r="E25" s="39">
        <v>7</v>
      </c>
      <c r="F25" s="39">
        <v>7</v>
      </c>
      <c r="G25" s="39">
        <v>7</v>
      </c>
      <c r="H25" s="39">
        <v>7</v>
      </c>
      <c r="I25" s="39">
        <v>7</v>
      </c>
      <c r="J25" s="39">
        <v>7</v>
      </c>
      <c r="K25" s="39">
        <v>7</v>
      </c>
      <c r="L25" s="39">
        <v>7</v>
      </c>
      <c r="M25" s="39">
        <v>7</v>
      </c>
      <c r="N25" s="39">
        <v>7</v>
      </c>
      <c r="O25" s="39">
        <v>7</v>
      </c>
      <c r="P25" s="39">
        <v>7</v>
      </c>
      <c r="Q25" s="39">
        <v>7</v>
      </c>
      <c r="R25" s="39">
        <v>7</v>
      </c>
      <c r="S25" s="39">
        <v>7</v>
      </c>
      <c r="T25" s="39">
        <v>7</v>
      </c>
      <c r="U25" s="39">
        <v>7</v>
      </c>
      <c r="V25" s="39">
        <v>7</v>
      </c>
      <c r="W25" s="39">
        <v>7</v>
      </c>
      <c r="X25" s="39">
        <v>7</v>
      </c>
      <c r="Y25" s="39">
        <v>7</v>
      </c>
      <c r="Z25" s="39">
        <v>7</v>
      </c>
      <c r="AA25" s="39">
        <v>7</v>
      </c>
      <c r="AB25" s="39">
        <v>7</v>
      </c>
      <c r="AC25" s="39">
        <v>7</v>
      </c>
      <c r="AD25" s="39">
        <v>7</v>
      </c>
      <c r="AE25" s="39">
        <v>7</v>
      </c>
      <c r="AF25" s="39">
        <v>7</v>
      </c>
      <c r="AG25" s="39">
        <v>7</v>
      </c>
      <c r="AH25" s="42"/>
      <c r="AI25" s="43"/>
      <c r="AJ25" s="30"/>
    </row>
    <row r="26" spans="2:36" ht="14.25" customHeight="1" x14ac:dyDescent="0.45">
      <c r="B26" s="112" t="s">
        <v>98</v>
      </c>
      <c r="C26" s="112"/>
      <c r="D26" s="39">
        <v>7</v>
      </c>
      <c r="E26" s="39">
        <v>11</v>
      </c>
      <c r="F26" s="39">
        <v>14</v>
      </c>
      <c r="G26" s="39">
        <v>17</v>
      </c>
      <c r="H26" s="39">
        <v>22</v>
      </c>
      <c r="I26" s="39">
        <v>25</v>
      </c>
      <c r="J26" s="39">
        <v>8</v>
      </c>
      <c r="K26" s="39">
        <v>13</v>
      </c>
      <c r="L26" s="39">
        <v>16</v>
      </c>
      <c r="M26" s="39">
        <v>20</v>
      </c>
      <c r="N26" s="39">
        <v>25</v>
      </c>
      <c r="O26" s="39">
        <v>29</v>
      </c>
      <c r="P26" s="39">
        <v>8</v>
      </c>
      <c r="Q26" s="39">
        <v>13</v>
      </c>
      <c r="R26" s="39">
        <v>16</v>
      </c>
      <c r="S26" s="39">
        <v>20</v>
      </c>
      <c r="T26" s="39">
        <v>25</v>
      </c>
      <c r="U26" s="39">
        <v>29</v>
      </c>
      <c r="V26" s="39">
        <v>8</v>
      </c>
      <c r="W26" s="39">
        <v>13</v>
      </c>
      <c r="X26" s="39">
        <v>16</v>
      </c>
      <c r="Y26" s="39">
        <v>20</v>
      </c>
      <c r="Z26" s="39">
        <v>25</v>
      </c>
      <c r="AA26" s="39">
        <v>29</v>
      </c>
      <c r="AB26" s="39">
        <v>9</v>
      </c>
      <c r="AC26" s="39">
        <v>14</v>
      </c>
      <c r="AD26" s="39">
        <v>17</v>
      </c>
      <c r="AE26" s="39">
        <v>21</v>
      </c>
      <c r="AF26" s="39">
        <v>27</v>
      </c>
      <c r="AG26" s="39">
        <v>31</v>
      </c>
      <c r="AH26" s="42"/>
      <c r="AI26" s="43"/>
      <c r="AJ26" s="30"/>
    </row>
    <row r="28" spans="2:36" x14ac:dyDescent="0.4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30"/>
    </row>
    <row r="29" spans="2:36" x14ac:dyDescent="0.45">
      <c r="B29" s="45" t="s">
        <v>19</v>
      </c>
      <c r="C29" s="31" t="s">
        <v>101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30"/>
    </row>
  </sheetData>
  <sheetProtection algorithmName="SHA-512" hashValue="C1+Qsf0kilMv9SW1d1LJtrgRtWlXGLYE0aoixQaHuKEDP2GRjc52TCtD4szXv5c/TcLxU8OY5s4a4lSq/AYouw==" saltValue="jd38Fn2NRVQQz5UaVKYXYQ==" spinCount="100000" sheet="1"/>
  <mergeCells count="21">
    <mergeCell ref="B26:C26"/>
    <mergeCell ref="J5:O5"/>
    <mergeCell ref="V5:AA5"/>
    <mergeCell ref="B7:B11"/>
    <mergeCell ref="B12:B15"/>
    <mergeCell ref="B22:C22"/>
    <mergeCell ref="B23:C23"/>
    <mergeCell ref="B24:C24"/>
    <mergeCell ref="B25:C25"/>
    <mergeCell ref="B6:C6"/>
    <mergeCell ref="B20:C20"/>
    <mergeCell ref="B21:C21"/>
    <mergeCell ref="B16:B19"/>
    <mergeCell ref="B5:C5"/>
    <mergeCell ref="D5:I5"/>
    <mergeCell ref="P5:U5"/>
    <mergeCell ref="AB5:AG5"/>
    <mergeCell ref="B1:AG1"/>
    <mergeCell ref="B2:AG2"/>
    <mergeCell ref="B4:C4"/>
    <mergeCell ref="D4:A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3D28-106B-406E-B169-4D975396E00A}">
  <sheetPr>
    <tabColor rgb="FFA0D5B3"/>
  </sheetPr>
  <dimension ref="B1:W33"/>
  <sheetViews>
    <sheetView showGridLines="0" workbookViewId="0">
      <selection activeCell="J19" sqref="J19"/>
    </sheetView>
  </sheetViews>
  <sheetFormatPr defaultRowHeight="14.25" x14ac:dyDescent="0.45"/>
  <cols>
    <col min="1" max="1" width="1.59765625" customWidth="1"/>
    <col min="2" max="2" width="16.19921875" bestFit="1" customWidth="1"/>
    <col min="3" max="8" width="10" customWidth="1"/>
    <col min="11" max="11" width="10" bestFit="1" customWidth="1"/>
  </cols>
  <sheetData>
    <row r="1" spans="2:23" s="31" customFormat="1" ht="18.75" customHeight="1" x14ac:dyDescent="0.45">
      <c r="B1" s="120" t="s">
        <v>0</v>
      </c>
      <c r="C1" s="120"/>
      <c r="D1" s="120"/>
      <c r="E1" s="120"/>
      <c r="F1" s="120"/>
      <c r="G1" s="120"/>
      <c r="H1" s="120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2:23" s="31" customFormat="1" ht="18" x14ac:dyDescent="0.55000000000000004">
      <c r="B2" s="121" t="s">
        <v>1</v>
      </c>
      <c r="C2" s="121"/>
      <c r="D2" s="121"/>
      <c r="E2" s="121"/>
      <c r="F2" s="121"/>
      <c r="G2" s="121"/>
      <c r="H2" s="121"/>
      <c r="I2" s="57"/>
    </row>
    <row r="3" spans="2:23" s="31" customFormat="1" x14ac:dyDescent="0.45"/>
    <row r="4" spans="2:23" s="31" customFormat="1" x14ac:dyDescent="0.45">
      <c r="B4" s="45" t="s">
        <v>2</v>
      </c>
      <c r="C4" s="45"/>
      <c r="D4" s="45"/>
      <c r="E4" s="45"/>
      <c r="F4" s="45"/>
      <c r="G4" s="45"/>
      <c r="H4" s="58"/>
    </row>
    <row r="5" spans="2:23" s="31" customFormat="1" x14ac:dyDescent="0.45">
      <c r="B5" s="59" t="s">
        <v>3</v>
      </c>
      <c r="C5" s="59" t="s">
        <v>4</v>
      </c>
      <c r="D5" s="59" t="s">
        <v>5</v>
      </c>
      <c r="E5" s="59" t="s">
        <v>6</v>
      </c>
      <c r="F5" s="59" t="s">
        <v>7</v>
      </c>
      <c r="G5" s="59" t="s">
        <v>8</v>
      </c>
      <c r="H5" s="59" t="s">
        <v>9</v>
      </c>
      <c r="I5" s="6"/>
      <c r="J5" s="6"/>
      <c r="K5" s="6"/>
      <c r="L5" s="6"/>
    </row>
    <row r="6" spans="2:23" s="31" customFormat="1" x14ac:dyDescent="0.45">
      <c r="B6" s="60">
        <v>0.2</v>
      </c>
      <c r="C6" s="61">
        <v>336</v>
      </c>
      <c r="D6" s="61">
        <v>360</v>
      </c>
      <c r="E6" s="61">
        <v>432</v>
      </c>
      <c r="F6" s="61">
        <v>498</v>
      </c>
      <c r="G6" s="61">
        <v>556</v>
      </c>
      <c r="H6" s="61">
        <v>614</v>
      </c>
      <c r="I6" s="62"/>
      <c r="J6" s="62"/>
      <c r="K6" s="62"/>
      <c r="L6" s="62"/>
      <c r="M6" s="62"/>
      <c r="N6" s="62"/>
      <c r="O6" s="62"/>
    </row>
    <row r="7" spans="2:23" s="31" customFormat="1" x14ac:dyDescent="0.45">
      <c r="B7" s="60">
        <v>0.25</v>
      </c>
      <c r="C7" s="61">
        <v>420</v>
      </c>
      <c r="D7" s="61">
        <v>450</v>
      </c>
      <c r="E7" s="61">
        <v>540</v>
      </c>
      <c r="F7" s="61">
        <v>623</v>
      </c>
      <c r="G7" s="61">
        <v>695</v>
      </c>
      <c r="H7" s="61">
        <v>767</v>
      </c>
      <c r="I7" s="62"/>
      <c r="J7" s="62"/>
      <c r="K7" s="62"/>
      <c r="L7" s="62"/>
      <c r="M7" s="62"/>
      <c r="N7" s="63"/>
      <c r="O7" s="62"/>
    </row>
    <row r="8" spans="2:23" s="31" customFormat="1" x14ac:dyDescent="0.45">
      <c r="B8" s="60">
        <v>0.3</v>
      </c>
      <c r="C8" s="61">
        <v>504</v>
      </c>
      <c r="D8" s="61">
        <v>540</v>
      </c>
      <c r="E8" s="61">
        <v>648</v>
      </c>
      <c r="F8" s="61">
        <v>748</v>
      </c>
      <c r="G8" s="61">
        <v>834</v>
      </c>
      <c r="H8" s="61">
        <v>921</v>
      </c>
      <c r="I8" s="62"/>
      <c r="J8" s="62"/>
      <c r="K8" s="62"/>
      <c r="L8" s="62"/>
      <c r="M8" s="62"/>
      <c r="N8" s="62"/>
      <c r="O8" s="62"/>
    </row>
    <row r="9" spans="2:23" s="31" customFormat="1" x14ac:dyDescent="0.45">
      <c r="B9" s="60">
        <v>0.35</v>
      </c>
      <c r="C9" s="61">
        <v>588</v>
      </c>
      <c r="D9" s="61">
        <v>630</v>
      </c>
      <c r="E9" s="61">
        <v>756</v>
      </c>
      <c r="F9" s="61">
        <v>872</v>
      </c>
      <c r="G9" s="61">
        <v>973</v>
      </c>
      <c r="H9" s="61">
        <v>1074</v>
      </c>
      <c r="I9" s="62"/>
      <c r="J9" s="62"/>
      <c r="K9" s="62"/>
      <c r="L9" s="62"/>
      <c r="M9" s="62"/>
      <c r="N9" s="62"/>
      <c r="O9" s="62"/>
    </row>
    <row r="10" spans="2:23" s="31" customFormat="1" x14ac:dyDescent="0.45">
      <c r="B10" s="60">
        <v>0.4</v>
      </c>
      <c r="C10" s="61">
        <v>672</v>
      </c>
      <c r="D10" s="61">
        <v>720</v>
      </c>
      <c r="E10" s="61">
        <v>864</v>
      </c>
      <c r="F10" s="61">
        <v>997</v>
      </c>
      <c r="G10" s="61">
        <v>1113</v>
      </c>
      <c r="H10" s="61">
        <v>1228</v>
      </c>
      <c r="I10" s="62"/>
      <c r="J10" s="62"/>
      <c r="K10" s="62"/>
      <c r="L10" s="62"/>
      <c r="M10" s="62"/>
      <c r="N10" s="62"/>
      <c r="O10" s="62"/>
    </row>
    <row r="11" spans="2:23" s="31" customFormat="1" x14ac:dyDescent="0.45">
      <c r="B11" s="60">
        <v>0.45</v>
      </c>
      <c r="C11" s="61">
        <v>756</v>
      </c>
      <c r="D11" s="61">
        <v>810</v>
      </c>
      <c r="E11" s="61">
        <v>972</v>
      </c>
      <c r="F11" s="61">
        <v>1122</v>
      </c>
      <c r="G11" s="61">
        <v>1252</v>
      </c>
      <c r="H11" s="61">
        <v>1381</v>
      </c>
      <c r="I11" s="62"/>
      <c r="J11" s="62"/>
      <c r="K11" s="62"/>
      <c r="L11" s="62"/>
      <c r="M11" s="62"/>
      <c r="N11" s="62"/>
      <c r="O11" s="62"/>
    </row>
    <row r="12" spans="2:23" s="31" customFormat="1" x14ac:dyDescent="0.45">
      <c r="B12" s="60">
        <v>0.5</v>
      </c>
      <c r="C12" s="61">
        <v>840</v>
      </c>
      <c r="D12" s="61">
        <v>900</v>
      </c>
      <c r="E12" s="61">
        <v>1080</v>
      </c>
      <c r="F12" s="61">
        <v>1246</v>
      </c>
      <c r="G12" s="61">
        <v>1391</v>
      </c>
      <c r="H12" s="61">
        <v>1535</v>
      </c>
      <c r="I12" s="62"/>
      <c r="J12" s="62"/>
      <c r="K12" s="62"/>
      <c r="L12" s="62"/>
      <c r="M12" s="62"/>
      <c r="N12" s="62"/>
      <c r="O12" s="62"/>
    </row>
    <row r="13" spans="2:23" s="31" customFormat="1" x14ac:dyDescent="0.45">
      <c r="B13" s="60">
        <v>0.55000000000000004</v>
      </c>
      <c r="C13" s="61">
        <v>924</v>
      </c>
      <c r="D13" s="61">
        <v>990</v>
      </c>
      <c r="E13" s="61">
        <v>1188</v>
      </c>
      <c r="F13" s="61">
        <v>1371</v>
      </c>
      <c r="G13" s="61">
        <v>1530</v>
      </c>
      <c r="H13" s="61">
        <v>1688</v>
      </c>
      <c r="I13" s="62"/>
      <c r="J13" s="62"/>
      <c r="K13" s="62"/>
      <c r="L13" s="62"/>
      <c r="M13" s="62"/>
      <c r="N13" s="62"/>
      <c r="O13" s="62"/>
    </row>
    <row r="14" spans="2:23" s="31" customFormat="1" x14ac:dyDescent="0.45">
      <c r="B14" s="60">
        <v>0.6</v>
      </c>
      <c r="C14" s="61">
        <v>1008</v>
      </c>
      <c r="D14" s="61">
        <v>1080</v>
      </c>
      <c r="E14" s="61">
        <v>1296</v>
      </c>
      <c r="F14" s="61">
        <v>1496</v>
      </c>
      <c r="G14" s="61">
        <v>1669</v>
      </c>
      <c r="H14" s="61">
        <v>1842</v>
      </c>
      <c r="I14" s="62"/>
      <c r="J14" s="62"/>
      <c r="K14" s="62"/>
      <c r="L14" s="62"/>
      <c r="M14" s="62"/>
      <c r="N14" s="62"/>
      <c r="O14" s="62"/>
    </row>
    <row r="15" spans="2:23" s="31" customFormat="1" x14ac:dyDescent="0.45">
      <c r="B15" s="60">
        <v>0.7</v>
      </c>
      <c r="C15" s="61">
        <v>1176</v>
      </c>
      <c r="D15" s="61">
        <v>1260</v>
      </c>
      <c r="E15" s="61">
        <v>1512</v>
      </c>
      <c r="F15" s="61">
        <v>1745</v>
      </c>
      <c r="G15" s="61">
        <v>1947</v>
      </c>
      <c r="H15" s="61">
        <v>2149</v>
      </c>
      <c r="I15" s="62"/>
      <c r="J15" s="62"/>
      <c r="K15" s="62"/>
      <c r="L15" s="62"/>
      <c r="M15" s="62"/>
      <c r="N15" s="62"/>
      <c r="O15" s="62"/>
    </row>
    <row r="16" spans="2:23" s="31" customFormat="1" x14ac:dyDescent="0.45">
      <c r="B16" s="60">
        <v>0.8</v>
      </c>
      <c r="C16" s="61">
        <v>1344</v>
      </c>
      <c r="D16" s="61">
        <v>1440</v>
      </c>
      <c r="E16" s="61">
        <v>1728</v>
      </c>
      <c r="F16" s="61">
        <v>1995</v>
      </c>
      <c r="G16" s="61">
        <v>2226</v>
      </c>
      <c r="H16" s="61">
        <v>2456</v>
      </c>
      <c r="I16" s="62"/>
      <c r="J16" s="62"/>
      <c r="K16" s="62"/>
      <c r="L16" s="62"/>
      <c r="M16" s="62"/>
      <c r="N16" s="62"/>
      <c r="O16" s="62"/>
    </row>
    <row r="17" spans="2:15" s="31" customFormat="1" x14ac:dyDescent="0.45">
      <c r="B17" s="60">
        <v>1</v>
      </c>
      <c r="C17" s="61">
        <v>1680</v>
      </c>
      <c r="D17" s="61">
        <v>1800</v>
      </c>
      <c r="E17" s="61">
        <v>2169</v>
      </c>
      <c r="F17" s="61">
        <v>2493</v>
      </c>
      <c r="G17" s="61">
        <v>2782</v>
      </c>
      <c r="H17" s="61">
        <v>3070</v>
      </c>
      <c r="I17" s="62"/>
      <c r="J17" s="62"/>
      <c r="K17" s="62"/>
      <c r="L17" s="62"/>
      <c r="M17" s="62"/>
      <c r="N17" s="62"/>
      <c r="O17" s="62"/>
    </row>
    <row r="18" spans="2:15" s="31" customFormat="1" x14ac:dyDescent="0.45">
      <c r="B18" s="60">
        <v>1.2</v>
      </c>
      <c r="C18" s="61">
        <v>2016</v>
      </c>
      <c r="D18" s="61">
        <v>2160</v>
      </c>
      <c r="E18" s="61">
        <v>2592</v>
      </c>
      <c r="F18" s="61">
        <v>2992</v>
      </c>
      <c r="G18" s="61">
        <v>3339</v>
      </c>
      <c r="H18" s="61">
        <v>3584</v>
      </c>
      <c r="I18" s="62"/>
      <c r="J18" s="62"/>
      <c r="K18" s="62"/>
      <c r="L18" s="62"/>
      <c r="M18" s="62"/>
      <c r="N18" s="62"/>
      <c r="O18" s="62"/>
    </row>
    <row r="19" spans="2:15" s="31" customFormat="1" x14ac:dyDescent="0.45">
      <c r="B19" s="60">
        <v>1.25</v>
      </c>
      <c r="C19" s="61">
        <v>2100</v>
      </c>
      <c r="D19" s="61">
        <v>2250</v>
      </c>
      <c r="E19" s="61">
        <v>2700</v>
      </c>
      <c r="F19" s="61">
        <v>3117</v>
      </c>
      <c r="G19" s="61">
        <v>3478</v>
      </c>
      <c r="H19" s="61">
        <v>3837</v>
      </c>
      <c r="I19" s="62"/>
      <c r="J19" s="62"/>
      <c r="K19" s="62"/>
      <c r="L19" s="62"/>
      <c r="M19" s="62"/>
      <c r="N19" s="62"/>
      <c r="O19" s="62"/>
    </row>
    <row r="20" spans="2:15" s="31" customFormat="1" x14ac:dyDescent="0.45">
      <c r="B20" s="60">
        <v>1.4</v>
      </c>
      <c r="C20" s="61">
        <v>2352</v>
      </c>
      <c r="D20" s="61">
        <v>2520</v>
      </c>
      <c r="E20" s="61">
        <v>3024</v>
      </c>
      <c r="F20" s="61">
        <v>3491</v>
      </c>
      <c r="G20" s="61">
        <v>3895</v>
      </c>
      <c r="H20" s="61">
        <v>4298</v>
      </c>
      <c r="I20" s="62"/>
      <c r="J20" s="62"/>
      <c r="K20" s="62"/>
      <c r="L20" s="62"/>
      <c r="M20" s="62"/>
      <c r="N20" s="62"/>
      <c r="O20" s="62"/>
    </row>
    <row r="21" spans="2:15" s="31" customFormat="1" x14ac:dyDescent="0.45">
      <c r="B21" s="60">
        <v>1.5</v>
      </c>
      <c r="C21" s="61">
        <v>2520</v>
      </c>
      <c r="D21" s="61">
        <v>2700</v>
      </c>
      <c r="E21" s="61">
        <v>3240</v>
      </c>
      <c r="F21" s="61">
        <v>3740</v>
      </c>
      <c r="G21" s="61">
        <v>4173</v>
      </c>
      <c r="H21" s="61">
        <v>4605</v>
      </c>
      <c r="I21" s="62"/>
      <c r="J21" s="62"/>
      <c r="K21" s="62"/>
      <c r="L21" s="62"/>
      <c r="M21" s="62"/>
      <c r="N21" s="62"/>
      <c r="O21" s="62"/>
    </row>
    <row r="22" spans="2:15" s="31" customFormat="1" x14ac:dyDescent="0.45">
      <c r="B22" s="60" t="s">
        <v>107</v>
      </c>
      <c r="C22" s="61">
        <v>2478</v>
      </c>
      <c r="D22" s="61">
        <v>2725</v>
      </c>
      <c r="E22" s="61">
        <v>3445</v>
      </c>
      <c r="F22" s="61">
        <v>4220</v>
      </c>
      <c r="G22" s="61">
        <v>4568</v>
      </c>
      <c r="H22" s="61">
        <v>5272</v>
      </c>
      <c r="I22" s="62"/>
      <c r="J22" s="62"/>
      <c r="K22" s="62"/>
      <c r="L22" s="62"/>
      <c r="M22" s="62"/>
      <c r="N22" s="62"/>
      <c r="O22" s="62"/>
    </row>
    <row r="23" spans="2:15" x14ac:dyDescent="0.45">
      <c r="B23" s="4"/>
      <c r="C23" s="5"/>
      <c r="D23" s="5"/>
      <c r="E23" s="5"/>
      <c r="F23" s="5"/>
      <c r="G23" s="5"/>
      <c r="H23" s="5"/>
      <c r="I23" s="3"/>
      <c r="J23" s="3"/>
      <c r="K23" s="3"/>
      <c r="L23" s="3"/>
      <c r="M23" s="3"/>
      <c r="N23" s="3"/>
      <c r="O23" s="3"/>
    </row>
    <row r="24" spans="2:15" x14ac:dyDescent="0.45">
      <c r="B24" s="1" t="s">
        <v>151</v>
      </c>
      <c r="D24" s="4"/>
      <c r="E24" s="4"/>
      <c r="F24" s="4"/>
      <c r="G24" s="4"/>
      <c r="H24" s="4"/>
    </row>
    <row r="25" spans="2:15" x14ac:dyDescent="0.45">
      <c r="B25" s="96" t="s">
        <v>152</v>
      </c>
    </row>
    <row r="26" spans="2:15" x14ac:dyDescent="0.45">
      <c r="B26" s="96" t="s">
        <v>153</v>
      </c>
    </row>
    <row r="27" spans="2:15" x14ac:dyDescent="0.45">
      <c r="B27" s="95"/>
    </row>
    <row r="31" spans="2:15" x14ac:dyDescent="0.45">
      <c r="C31" s="3"/>
      <c r="D31" s="3"/>
      <c r="E31" s="3"/>
      <c r="F31" s="3"/>
      <c r="G31" s="3"/>
      <c r="H31" s="3"/>
    </row>
    <row r="33" spans="11:11" x14ac:dyDescent="0.45">
      <c r="K33" s="94"/>
    </row>
  </sheetData>
  <sheetProtection algorithmName="SHA-512" hashValue="eanY0Ka7yzzMNjh66Mmu2FBXWwaih5bvGij+/SvcMr+MXksJKdGOIUX3U3s2iKW+cBX7M6jumfl52fSRkEeKTQ==" saltValue="xN28mdmuvdG61Vd7lrygoA==" spinCount="100000" sheet="1" objects="1" scenarios="1"/>
  <mergeCells count="2">
    <mergeCell ref="B1:H1"/>
    <mergeCell ref="B2:H2"/>
  </mergeCells>
  <hyperlinks>
    <hyperlink ref="B25" r:id="rId1" xr:uid="{C0B9B612-505B-4003-9941-F5BD2238666B}"/>
    <hyperlink ref="B26" r:id="rId2" xr:uid="{0B16FF06-1910-46CB-961C-85DD8955CB7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6E498-B6BA-4F08-8BB6-A0CC4ACA48F6}">
  <dimension ref="B2:F9"/>
  <sheetViews>
    <sheetView workbookViewId="0">
      <selection sqref="A1:XFD1048576"/>
    </sheetView>
  </sheetViews>
  <sheetFormatPr defaultRowHeight="14.25" x14ac:dyDescent="0.45"/>
  <cols>
    <col min="2" max="2" width="34.46484375" bestFit="1" customWidth="1"/>
    <col min="3" max="4" width="16.06640625" bestFit="1" customWidth="1"/>
    <col min="5" max="5" width="19.3984375" bestFit="1" customWidth="1"/>
  </cols>
  <sheetData>
    <row r="2" spans="2:6" x14ac:dyDescent="0.45">
      <c r="B2" s="64" t="s">
        <v>87</v>
      </c>
      <c r="C2" s="64" t="s">
        <v>20</v>
      </c>
      <c r="D2" s="64" t="s">
        <v>92</v>
      </c>
      <c r="E2" s="64" t="s">
        <v>93</v>
      </c>
      <c r="F2" s="64" t="s">
        <v>94</v>
      </c>
    </row>
    <row r="3" spans="2:6" x14ac:dyDescent="0.45">
      <c r="B3" t="s">
        <v>79</v>
      </c>
      <c r="C3" t="s">
        <v>13</v>
      </c>
      <c r="D3" t="s">
        <v>13</v>
      </c>
      <c r="E3" t="s">
        <v>13</v>
      </c>
      <c r="F3" t="s">
        <v>95</v>
      </c>
    </row>
    <row r="4" spans="2:6" x14ac:dyDescent="0.45">
      <c r="B4" t="s">
        <v>80</v>
      </c>
      <c r="C4" t="s">
        <v>14</v>
      </c>
      <c r="D4" t="s">
        <v>14</v>
      </c>
      <c r="E4" t="s">
        <v>14</v>
      </c>
      <c r="F4" t="s">
        <v>27</v>
      </c>
    </row>
    <row r="5" spans="2:6" x14ac:dyDescent="0.45">
      <c r="B5" t="s">
        <v>88</v>
      </c>
      <c r="C5" t="s">
        <v>83</v>
      </c>
      <c r="D5" t="s">
        <v>84</v>
      </c>
      <c r="E5" t="s">
        <v>84</v>
      </c>
    </row>
    <row r="6" spans="2:6" x14ac:dyDescent="0.45">
      <c r="B6" t="s">
        <v>89</v>
      </c>
      <c r="C6" t="s">
        <v>84</v>
      </c>
      <c r="D6" t="s">
        <v>96</v>
      </c>
      <c r="E6" t="s">
        <v>96</v>
      </c>
    </row>
    <row r="7" spans="2:6" x14ac:dyDescent="0.45">
      <c r="B7" t="s">
        <v>82</v>
      </c>
      <c r="C7" t="s">
        <v>96</v>
      </c>
    </row>
    <row r="8" spans="2:6" x14ac:dyDescent="0.45">
      <c r="B8" t="s">
        <v>90</v>
      </c>
    </row>
    <row r="9" spans="2:6" x14ac:dyDescent="0.45">
      <c r="B9" t="s">
        <v>91</v>
      </c>
    </row>
  </sheetData>
  <sheetProtection algorithmName="SHA-512" hashValue="2dX1+z1kYKxLQNt6HTsxcnsVb71lXMEc4iJA1o7VMPdincn5BlINc/0ruvf/ZC5/btbK4JLfb9LuOtYm/kPrXw==" saltValue="tyOauKyKMFzcprM/wdf8uw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31e896-a367-4ef9-a363-f491386318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E1078BC682594E93C098C1B077F146" ma:contentTypeVersion="17" ma:contentTypeDescription="Create a new document." ma:contentTypeScope="" ma:versionID="cc80d36543919eb02078b1be980e3cd5">
  <xsd:schema xmlns:xsd="http://www.w3.org/2001/XMLSchema" xmlns:xs="http://www.w3.org/2001/XMLSchema" xmlns:p="http://schemas.microsoft.com/office/2006/metadata/properties" xmlns:ns3="4a31e896-a367-4ef9-a363-f4913863185f" xmlns:ns4="60f30f61-c880-4e07-bb3e-605de193a771" targetNamespace="http://schemas.microsoft.com/office/2006/metadata/properties" ma:root="true" ma:fieldsID="48e077da9f6eaa832425f2a3d5dbbdf1" ns3:_="" ns4:_="">
    <xsd:import namespace="4a31e896-a367-4ef9-a363-f4913863185f"/>
    <xsd:import namespace="60f30f61-c880-4e07-bb3e-605de193a7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31e896-a367-4ef9-a363-f491386318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30f61-c880-4e07-bb3e-605de193a77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D98171-FD3E-4EA5-84E2-AD1BBAA16B0F}">
  <ds:schemaRefs>
    <ds:schemaRef ds:uri="http://www.w3.org/XML/1998/namespace"/>
    <ds:schemaRef ds:uri="http://purl.org/dc/dcmitype/"/>
    <ds:schemaRef ds:uri="4a31e896-a367-4ef9-a363-f4913863185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0f30f61-c880-4e07-bb3e-605de193a77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A469ABC-42A9-410E-88EC-A5C571A5CE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7405E3-93F3-4ECF-88C8-DF10E20D48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31e896-a367-4ef9-a363-f4913863185f"/>
    <ds:schemaRef ds:uri="60f30f61-c880-4e07-bb3e-605de193a7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42</vt:i4>
      </vt:variant>
    </vt:vector>
  </HeadingPairs>
  <TitlesOfParts>
    <vt:vector size="48" baseType="lpstr">
      <vt:lpstr>Instructions</vt:lpstr>
      <vt:lpstr>1. Utility Allowance</vt:lpstr>
      <vt:lpstr>2. Housing TIF</vt:lpstr>
      <vt:lpstr>DHC Utility Schedule</vt:lpstr>
      <vt:lpstr>AMI Schedule</vt:lpstr>
      <vt:lpstr>Dropdown Lists</vt:lpstr>
      <vt:lpstr>Air_Conditioning</vt:lpstr>
      <vt:lpstr>Air_Conditioning2</vt:lpstr>
      <vt:lpstr>Air_Conditioning3</vt:lpstr>
      <vt:lpstr>Cooking_Source</vt:lpstr>
      <vt:lpstr>Cooking_Source2</vt:lpstr>
      <vt:lpstr>Cooking_Source3</vt:lpstr>
      <vt:lpstr>Description1</vt:lpstr>
      <vt:lpstr>Description2</vt:lpstr>
      <vt:lpstr>Description3</vt:lpstr>
      <vt:lpstr>Dwelling_Type</vt:lpstr>
      <vt:lpstr>Dwelling_Type2</vt:lpstr>
      <vt:lpstr>Dwelling_Type3</vt:lpstr>
      <vt:lpstr>DwellingType</vt:lpstr>
      <vt:lpstr>General_Electricity</vt:lpstr>
      <vt:lpstr>General_Electricity2</vt:lpstr>
      <vt:lpstr>General_Electricity3</vt:lpstr>
      <vt:lpstr>Heating_Source</vt:lpstr>
      <vt:lpstr>Heating_Source2</vt:lpstr>
      <vt:lpstr>Heating_Source3</vt:lpstr>
      <vt:lpstr>'1. Utility Allowance'!Print_Area</vt:lpstr>
      <vt:lpstr>'2. Housing TIF'!Print_Area</vt:lpstr>
      <vt:lpstr>'1. Utility Allowance'!Print_Titles</vt:lpstr>
      <vt:lpstr>Range</vt:lpstr>
      <vt:lpstr>Range2</vt:lpstr>
      <vt:lpstr>Range3</vt:lpstr>
      <vt:lpstr>Refridgerator</vt:lpstr>
      <vt:lpstr>Refrigerator</vt:lpstr>
      <vt:lpstr>Refrigerator2</vt:lpstr>
      <vt:lpstr>Refrigerator3</vt:lpstr>
      <vt:lpstr>Sewer</vt:lpstr>
      <vt:lpstr>Sewer2</vt:lpstr>
      <vt:lpstr>Sewer3</vt:lpstr>
      <vt:lpstr>Structure_Type</vt:lpstr>
      <vt:lpstr>Trash</vt:lpstr>
      <vt:lpstr>Trash2</vt:lpstr>
      <vt:lpstr>Trash3</vt:lpstr>
      <vt:lpstr>Water</vt:lpstr>
      <vt:lpstr>Water_Heater_Source</vt:lpstr>
      <vt:lpstr>Water_Heater_Source2</vt:lpstr>
      <vt:lpstr>Water_Heater_Source3</vt:lpstr>
      <vt:lpstr>Water2</vt:lpstr>
      <vt:lpstr>Water3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Hughes</dc:creator>
  <cp:lastModifiedBy>Christopher Hughes</cp:lastModifiedBy>
  <cp:lastPrinted>2024-11-26T14:44:21Z</cp:lastPrinted>
  <dcterms:created xsi:type="dcterms:W3CDTF">2024-04-03T23:44:30Z</dcterms:created>
  <dcterms:modified xsi:type="dcterms:W3CDTF">2025-03-31T14:09:03Z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0x0101000BE1078BC682594E93C098C1B077F146</vt:lpwstr>
  </property>
  <property fmtid="{D5CDD505-2E9C-101B-9397-08002B2CF9AE}" pid="3" name="MGMT" linkTarget="PROP_MGMT">
    <vt:r8>0</vt:r8>
  </property>
  <property fmtid="{D5CDD505-2E9C-101B-9397-08002B2CF9AE}" pid="4" name="MGMT1" linkTarget="PROP_MGMT1">
    <vt:r8>0</vt:r8>
  </property>
</Properties>
</file>